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kv\Downloads\"/>
    </mc:Choice>
  </mc:AlternateContent>
  <xr:revisionPtr revIDLastSave="0" documentId="13_ncr:1_{FA1BF24C-7E0C-475D-9BB4-C3596D8EB980}" xr6:coauthVersionLast="47" xr6:coauthVersionMax="47" xr10:uidLastSave="{00000000-0000-0000-0000-000000000000}"/>
  <bookViews>
    <workbookView xWindow="-108" yWindow="-108" windowWidth="23256" windowHeight="12456" xr2:uid="{2BD1E1D0-0605-482E-944E-23A3AFFAA244}"/>
  </bookViews>
  <sheets>
    <sheet name="Beløp til fakturering" sheetId="6" r:id="rId1"/>
    <sheet name="Modell for beregning av tilskud" sheetId="5" r:id="rId2"/>
    <sheet name="Forutsetninger for beregninger" sheetId="3" r:id="rId3"/>
    <sheet name="pris per selskap" sheetId="4" r:id="rId4"/>
  </sheets>
  <definedNames>
    <definedName name="_xlnm._FilterDatabase" localSheetId="1" hidden="1">'Modell for beregning av tilskud'!$A$6:$M$94</definedName>
    <definedName name="qryDRkorrNULLpr13_17">#REF!</definedName>
    <definedName name="qryNote1_5Selskap_Kommune_2018">#REF!</definedName>
    <definedName name="solver_adj" localSheetId="1" hidden="1">'Modell for beregning av tilskud'!$B$2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'Modell for beregning av tilskud'!$B$1</definedName>
    <definedName name="solver_pre" localSheetId="1" hidden="1">0.000001</definedName>
    <definedName name="solver_rbv" localSheetId="1" hidden="1">2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800000000</definedName>
    <definedName name="solver_ver" localSheetId="1" hidden="1">3</definedName>
    <definedName name="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3" l="1"/>
  <c r="B34" i="3"/>
  <c r="H14" i="3"/>
  <c r="B7" i="3"/>
  <c r="E38" i="3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7" i="5"/>
  <c r="H4" i="4"/>
  <c r="H5" i="4" l="1"/>
  <c r="H6" i="4"/>
  <c r="H7" i="4"/>
  <c r="H8" i="4"/>
  <c r="H9" i="4"/>
  <c r="H10" i="4"/>
  <c r="H11" i="4"/>
  <c r="H12" i="4"/>
  <c r="H13" i="4"/>
  <c r="I13" i="4" s="1"/>
  <c r="H14" i="4"/>
  <c r="H15" i="4"/>
  <c r="H16" i="4"/>
  <c r="H17" i="4"/>
  <c r="J17" i="4" s="1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C62" i="3" l="1"/>
  <c r="E62" i="3"/>
  <c r="D62" i="3"/>
  <c r="F62" i="3"/>
  <c r="D34" i="3" l="1"/>
  <c r="F17" i="3"/>
  <c r="F34" i="3"/>
  <c r="F18" i="3" s="1"/>
  <c r="E34" i="3"/>
  <c r="E18" i="3" s="1"/>
  <c r="C34" i="3"/>
  <c r="C18" i="3" s="1"/>
  <c r="C17" i="3"/>
  <c r="E44" i="3"/>
  <c r="H13" i="3" s="1"/>
  <c r="E45" i="3"/>
  <c r="E46" i="3"/>
  <c r="H15" i="3" s="1"/>
  <c r="E47" i="3"/>
  <c r="H16" i="3" s="1"/>
  <c r="B16" i="3" s="1"/>
  <c r="E48" i="3"/>
  <c r="H17" i="3" s="1"/>
  <c r="B17" i="3" s="1"/>
  <c r="E49" i="3"/>
  <c r="H18" i="3" s="1"/>
  <c r="B18" i="3" s="1"/>
  <c r="E39" i="3"/>
  <c r="H8" i="3" s="1"/>
  <c r="E40" i="3"/>
  <c r="H9" i="3" s="1"/>
  <c r="E41" i="3"/>
  <c r="H10" i="3" s="1"/>
  <c r="E42" i="3"/>
  <c r="H11" i="3" s="1"/>
  <c r="E43" i="3"/>
  <c r="H12" i="3" s="1"/>
  <c r="B14" i="3" l="1"/>
  <c r="D14" i="3"/>
  <c r="C14" i="3"/>
  <c r="E14" i="3"/>
  <c r="F14" i="3"/>
  <c r="H7" i="3"/>
  <c r="D11" i="3"/>
  <c r="F11" i="3"/>
  <c r="B11" i="3"/>
  <c r="E11" i="3"/>
  <c r="C11" i="3"/>
  <c r="B15" i="3"/>
  <c r="D15" i="3"/>
  <c r="E15" i="3"/>
  <c r="F15" i="3"/>
  <c r="C15" i="3"/>
  <c r="F16" i="3"/>
  <c r="B10" i="3"/>
  <c r="D10" i="3"/>
  <c r="E10" i="3"/>
  <c r="C10" i="3"/>
  <c r="F10" i="3"/>
  <c r="C9" i="3"/>
  <c r="D9" i="3"/>
  <c r="F9" i="3"/>
  <c r="B9" i="3"/>
  <c r="E9" i="3"/>
  <c r="C16" i="3"/>
  <c r="D17" i="3"/>
  <c r="B12" i="3"/>
  <c r="D12" i="3"/>
  <c r="E12" i="3"/>
  <c r="F12" i="3"/>
  <c r="C12" i="3"/>
  <c r="E16" i="3"/>
  <c r="B13" i="3"/>
  <c r="D13" i="3"/>
  <c r="C13" i="3"/>
  <c r="F13" i="3"/>
  <c r="E13" i="3"/>
  <c r="D8" i="3"/>
  <c r="B8" i="3"/>
  <c r="C8" i="3"/>
  <c r="E8" i="3"/>
  <c r="F8" i="3"/>
  <c r="D16" i="3"/>
  <c r="E17" i="3"/>
  <c r="D18" i="3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M85" i="4"/>
  <c r="L85" i="4"/>
  <c r="K85" i="4"/>
  <c r="J85" i="4"/>
  <c r="I85" i="4"/>
  <c r="M84" i="4"/>
  <c r="L84" i="4"/>
  <c r="K84" i="4"/>
  <c r="J84" i="4"/>
  <c r="I84" i="4"/>
  <c r="M83" i="4"/>
  <c r="L83" i="4"/>
  <c r="K83" i="4"/>
  <c r="J83" i="4"/>
  <c r="I83" i="4"/>
  <c r="M82" i="4"/>
  <c r="L82" i="4"/>
  <c r="K82" i="4"/>
  <c r="J82" i="4"/>
  <c r="I82" i="4"/>
  <c r="M81" i="4"/>
  <c r="L81" i="4"/>
  <c r="K81" i="4"/>
  <c r="J81" i="4"/>
  <c r="I81" i="4"/>
  <c r="M80" i="4"/>
  <c r="L80" i="4"/>
  <c r="K80" i="4"/>
  <c r="J80" i="4"/>
  <c r="I80" i="4"/>
  <c r="M79" i="4"/>
  <c r="L79" i="4"/>
  <c r="K79" i="4"/>
  <c r="J79" i="4"/>
  <c r="I79" i="4"/>
  <c r="M78" i="4"/>
  <c r="L78" i="4"/>
  <c r="K78" i="4"/>
  <c r="J78" i="4"/>
  <c r="I78" i="4"/>
  <c r="M77" i="4"/>
  <c r="L77" i="4"/>
  <c r="K77" i="4"/>
  <c r="J77" i="4"/>
  <c r="I77" i="4"/>
  <c r="M76" i="4"/>
  <c r="L76" i="4"/>
  <c r="K76" i="4"/>
  <c r="J76" i="4"/>
  <c r="I76" i="4"/>
  <c r="M75" i="4"/>
  <c r="L75" i="4"/>
  <c r="K75" i="4"/>
  <c r="J75" i="4"/>
  <c r="I75" i="4"/>
  <c r="M74" i="4"/>
  <c r="L74" i="4"/>
  <c r="K74" i="4"/>
  <c r="J74" i="4"/>
  <c r="I74" i="4"/>
  <c r="M73" i="4"/>
  <c r="L73" i="4"/>
  <c r="K73" i="4"/>
  <c r="J73" i="4"/>
  <c r="I73" i="4"/>
  <c r="M72" i="4"/>
  <c r="L72" i="4"/>
  <c r="K72" i="4"/>
  <c r="J72" i="4"/>
  <c r="I72" i="4"/>
  <c r="M71" i="4"/>
  <c r="L71" i="4"/>
  <c r="K71" i="4"/>
  <c r="J71" i="4"/>
  <c r="I71" i="4"/>
  <c r="M70" i="4"/>
  <c r="L70" i="4"/>
  <c r="K70" i="4"/>
  <c r="J70" i="4"/>
  <c r="I70" i="4"/>
  <c r="M69" i="4"/>
  <c r="L69" i="4"/>
  <c r="K69" i="4"/>
  <c r="J69" i="4"/>
  <c r="I69" i="4"/>
  <c r="M68" i="4"/>
  <c r="L68" i="4"/>
  <c r="K68" i="4"/>
  <c r="J68" i="4"/>
  <c r="I68" i="4"/>
  <c r="M67" i="4"/>
  <c r="L67" i="4"/>
  <c r="K67" i="4"/>
  <c r="J67" i="4"/>
  <c r="I67" i="4"/>
  <c r="M66" i="4"/>
  <c r="L66" i="4"/>
  <c r="K66" i="4"/>
  <c r="J66" i="4"/>
  <c r="I66" i="4"/>
  <c r="M65" i="4"/>
  <c r="L65" i="4"/>
  <c r="K65" i="4"/>
  <c r="J65" i="4"/>
  <c r="I65" i="4"/>
  <c r="M64" i="4"/>
  <c r="L64" i="4"/>
  <c r="K64" i="4"/>
  <c r="J64" i="4"/>
  <c r="I64" i="4"/>
  <c r="M63" i="4"/>
  <c r="L63" i="4"/>
  <c r="K63" i="4"/>
  <c r="J63" i="4"/>
  <c r="I63" i="4"/>
  <c r="M62" i="4"/>
  <c r="L62" i="4"/>
  <c r="K62" i="4"/>
  <c r="J62" i="4"/>
  <c r="I62" i="4"/>
  <c r="M61" i="4"/>
  <c r="L61" i="4"/>
  <c r="K61" i="4"/>
  <c r="J61" i="4"/>
  <c r="I61" i="4"/>
  <c r="M60" i="4"/>
  <c r="L60" i="4"/>
  <c r="K60" i="4"/>
  <c r="J60" i="4"/>
  <c r="I60" i="4"/>
  <c r="M59" i="4"/>
  <c r="L59" i="4"/>
  <c r="K59" i="4"/>
  <c r="J59" i="4"/>
  <c r="I59" i="4"/>
  <c r="M58" i="4"/>
  <c r="L58" i="4"/>
  <c r="K58" i="4"/>
  <c r="J58" i="4"/>
  <c r="I58" i="4"/>
  <c r="M57" i="4"/>
  <c r="L57" i="4"/>
  <c r="K57" i="4"/>
  <c r="J57" i="4"/>
  <c r="I57" i="4"/>
  <c r="M56" i="4"/>
  <c r="L56" i="4"/>
  <c r="K56" i="4"/>
  <c r="J56" i="4"/>
  <c r="I56" i="4"/>
  <c r="M55" i="4"/>
  <c r="L55" i="4"/>
  <c r="K55" i="4"/>
  <c r="J55" i="4"/>
  <c r="I55" i="4"/>
  <c r="M54" i="4"/>
  <c r="L54" i="4"/>
  <c r="K54" i="4"/>
  <c r="J54" i="4"/>
  <c r="I54" i="4"/>
  <c r="M53" i="4"/>
  <c r="L53" i="4"/>
  <c r="K53" i="4"/>
  <c r="J53" i="4"/>
  <c r="I53" i="4"/>
  <c r="M52" i="4"/>
  <c r="L52" i="4"/>
  <c r="K52" i="4"/>
  <c r="J52" i="4"/>
  <c r="I52" i="4"/>
  <c r="M51" i="4"/>
  <c r="L51" i="4"/>
  <c r="K51" i="4"/>
  <c r="J51" i="4"/>
  <c r="I51" i="4"/>
  <c r="M50" i="4"/>
  <c r="L50" i="4"/>
  <c r="K50" i="4"/>
  <c r="J50" i="4"/>
  <c r="I50" i="4"/>
  <c r="M49" i="4"/>
  <c r="L49" i="4"/>
  <c r="K49" i="4"/>
  <c r="J49" i="4"/>
  <c r="I49" i="4"/>
  <c r="M48" i="4"/>
  <c r="L48" i="4"/>
  <c r="K48" i="4"/>
  <c r="J48" i="4"/>
  <c r="I48" i="4"/>
  <c r="M47" i="4"/>
  <c r="L47" i="4"/>
  <c r="K47" i="4"/>
  <c r="J47" i="4"/>
  <c r="I47" i="4"/>
  <c r="M46" i="4"/>
  <c r="L46" i="4"/>
  <c r="K46" i="4"/>
  <c r="J46" i="4"/>
  <c r="I46" i="4"/>
  <c r="M45" i="4"/>
  <c r="L45" i="4"/>
  <c r="K45" i="4"/>
  <c r="J45" i="4"/>
  <c r="I45" i="4"/>
  <c r="M44" i="4"/>
  <c r="L44" i="4"/>
  <c r="K44" i="4"/>
  <c r="J44" i="4"/>
  <c r="I44" i="4"/>
  <c r="M43" i="4"/>
  <c r="L43" i="4"/>
  <c r="K43" i="4"/>
  <c r="J43" i="4"/>
  <c r="I43" i="4"/>
  <c r="M42" i="4"/>
  <c r="L42" i="4"/>
  <c r="K42" i="4"/>
  <c r="J42" i="4"/>
  <c r="I42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M37" i="4"/>
  <c r="L37" i="4"/>
  <c r="K37" i="4"/>
  <c r="J37" i="4"/>
  <c r="I37" i="4"/>
  <c r="M36" i="4"/>
  <c r="L36" i="4"/>
  <c r="K36" i="4"/>
  <c r="J36" i="4"/>
  <c r="I36" i="4"/>
  <c r="M35" i="4"/>
  <c r="L35" i="4"/>
  <c r="K35" i="4"/>
  <c r="J35" i="4"/>
  <c r="I35" i="4"/>
  <c r="M34" i="4"/>
  <c r="L34" i="4"/>
  <c r="K34" i="4"/>
  <c r="J34" i="4"/>
  <c r="I34" i="4"/>
  <c r="M33" i="4"/>
  <c r="L33" i="4"/>
  <c r="K33" i="4"/>
  <c r="J33" i="4"/>
  <c r="I33" i="4"/>
  <c r="M32" i="4"/>
  <c r="L32" i="4"/>
  <c r="K32" i="4"/>
  <c r="J32" i="4"/>
  <c r="I32" i="4"/>
  <c r="M31" i="4"/>
  <c r="L31" i="4"/>
  <c r="K31" i="4"/>
  <c r="J31" i="4"/>
  <c r="I31" i="4"/>
  <c r="M30" i="4"/>
  <c r="L30" i="4"/>
  <c r="K30" i="4"/>
  <c r="J30" i="4"/>
  <c r="I30" i="4"/>
  <c r="M29" i="4"/>
  <c r="L29" i="4"/>
  <c r="K29" i="4"/>
  <c r="J29" i="4"/>
  <c r="I29" i="4"/>
  <c r="M28" i="4"/>
  <c r="L28" i="4"/>
  <c r="K28" i="4"/>
  <c r="J28" i="4"/>
  <c r="I28" i="4"/>
  <c r="M27" i="4"/>
  <c r="L27" i="4"/>
  <c r="K27" i="4"/>
  <c r="J27" i="4"/>
  <c r="I27" i="4"/>
  <c r="M26" i="4"/>
  <c r="L26" i="4"/>
  <c r="K26" i="4"/>
  <c r="J26" i="4"/>
  <c r="I26" i="4"/>
  <c r="M25" i="4"/>
  <c r="L25" i="4"/>
  <c r="K25" i="4"/>
  <c r="J25" i="4"/>
  <c r="I25" i="4"/>
  <c r="M24" i="4"/>
  <c r="L24" i="4"/>
  <c r="K24" i="4"/>
  <c r="J24" i="4"/>
  <c r="I24" i="4"/>
  <c r="M23" i="4"/>
  <c r="L23" i="4"/>
  <c r="K23" i="4"/>
  <c r="J23" i="4"/>
  <c r="I23" i="4"/>
  <c r="M22" i="4"/>
  <c r="L22" i="4"/>
  <c r="K22" i="4"/>
  <c r="J22" i="4"/>
  <c r="I22" i="4"/>
  <c r="M21" i="4"/>
  <c r="L21" i="4"/>
  <c r="K21" i="4"/>
  <c r="J21" i="4"/>
  <c r="I21" i="4"/>
  <c r="M20" i="4"/>
  <c r="L20" i="4"/>
  <c r="K20" i="4"/>
  <c r="J20" i="4"/>
  <c r="I20" i="4"/>
  <c r="M19" i="4"/>
  <c r="L19" i="4"/>
  <c r="K19" i="4"/>
  <c r="J19" i="4"/>
  <c r="I19" i="4"/>
  <c r="M18" i="4"/>
  <c r="L18" i="4"/>
  <c r="K18" i="4"/>
  <c r="J18" i="4"/>
  <c r="I18" i="4"/>
  <c r="M17" i="4"/>
  <c r="L17" i="4"/>
  <c r="K17" i="4"/>
  <c r="I17" i="4"/>
  <c r="M16" i="4"/>
  <c r="L16" i="4"/>
  <c r="K16" i="4"/>
  <c r="J16" i="4"/>
  <c r="I16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C7" i="3" l="1"/>
  <c r="C19" i="3" s="1"/>
  <c r="C3" i="3" s="1"/>
  <c r="F7" i="3"/>
  <c r="F19" i="3" s="1"/>
  <c r="F3" i="3" s="1"/>
  <c r="M2" i="4" s="1"/>
  <c r="E7" i="3"/>
  <c r="E19" i="3" s="1"/>
  <c r="E3" i="3" s="1"/>
  <c r="L2" i="4" s="1"/>
  <c r="D7" i="3"/>
  <c r="D19" i="3" s="1"/>
  <c r="D3" i="3" s="1"/>
  <c r="K2" i="4" s="1"/>
  <c r="J2" i="4"/>
  <c r="B19" i="3" l="1"/>
  <c r="B3" i="3" s="1"/>
  <c r="I2" i="4" s="1"/>
  <c r="N4" i="4" s="1"/>
  <c r="N17" i="4" l="1"/>
  <c r="D20" i="5" s="1"/>
  <c r="I20" i="5" s="1"/>
  <c r="D7" i="5"/>
  <c r="F7" i="5" s="1"/>
  <c r="N58" i="4"/>
  <c r="D61" i="5" s="1"/>
  <c r="I61" i="5" s="1"/>
  <c r="N65" i="4"/>
  <c r="N23" i="4"/>
  <c r="D26" i="5" s="1"/>
  <c r="I26" i="5" s="1"/>
  <c r="N61" i="4"/>
  <c r="D64" i="5" s="1"/>
  <c r="I64" i="5" s="1"/>
  <c r="N75" i="4"/>
  <c r="D77" i="5" s="1"/>
  <c r="I77" i="5" s="1"/>
  <c r="N47" i="4"/>
  <c r="D50" i="5" s="1"/>
  <c r="I50" i="5" s="1"/>
  <c r="N11" i="4"/>
  <c r="D14" i="5" s="1"/>
  <c r="I14" i="5" s="1"/>
  <c r="N83" i="4"/>
  <c r="D85" i="5" s="1"/>
  <c r="I85" i="5" s="1"/>
  <c r="N43" i="4"/>
  <c r="D46" i="5" s="1"/>
  <c r="I46" i="5" s="1"/>
  <c r="N7" i="4"/>
  <c r="D10" i="5" s="1"/>
  <c r="I10" i="5" s="1"/>
  <c r="N31" i="4"/>
  <c r="D34" i="5" s="1"/>
  <c r="I34" i="5" s="1"/>
  <c r="N48" i="4"/>
  <c r="D51" i="5" s="1"/>
  <c r="I51" i="5" s="1"/>
  <c r="N44" i="4"/>
  <c r="D47" i="5" s="1"/>
  <c r="I47" i="5" s="1"/>
  <c r="N39" i="4"/>
  <c r="D42" i="5" s="1"/>
  <c r="I42" i="5" s="1"/>
  <c r="N53" i="4"/>
  <c r="D56" i="5" s="1"/>
  <c r="I56" i="5" s="1"/>
  <c r="N20" i="4"/>
  <c r="D23" i="5" s="1"/>
  <c r="I23" i="5" s="1"/>
  <c r="N38" i="4"/>
  <c r="D41" i="5" s="1"/>
  <c r="I41" i="5" s="1"/>
  <c r="N76" i="4"/>
  <c r="D78" i="5" s="1"/>
  <c r="I78" i="5" s="1"/>
  <c r="N82" i="4"/>
  <c r="D84" i="5" s="1"/>
  <c r="I84" i="5" s="1"/>
  <c r="N54" i="4"/>
  <c r="D57" i="5" s="1"/>
  <c r="I57" i="5" s="1"/>
  <c r="N72" i="4"/>
  <c r="D74" i="5" s="1"/>
  <c r="I74" i="5" s="1"/>
  <c r="N25" i="4"/>
  <c r="D28" i="5" s="1"/>
  <c r="I28" i="5" s="1"/>
  <c r="N67" i="4"/>
  <c r="N32" i="4"/>
  <c r="D35" i="5" s="1"/>
  <c r="I35" i="5" s="1"/>
  <c r="N35" i="4"/>
  <c r="D38" i="5" s="1"/>
  <c r="I38" i="5" s="1"/>
  <c r="N73" i="4"/>
  <c r="D75" i="5" s="1"/>
  <c r="I75" i="5" s="1"/>
  <c r="N24" i="4"/>
  <c r="D27" i="5" s="1"/>
  <c r="I27" i="5" s="1"/>
  <c r="N49" i="4"/>
  <c r="D52" i="5" s="1"/>
  <c r="I52" i="5" s="1"/>
  <c r="N57" i="4"/>
  <c r="D60" i="5" s="1"/>
  <c r="I60" i="5" s="1"/>
  <c r="N15" i="4"/>
  <c r="D18" i="5" s="1"/>
  <c r="I18" i="5" s="1"/>
  <c r="N45" i="4"/>
  <c r="D48" i="5" s="1"/>
  <c r="I48" i="5" s="1"/>
  <c r="N70" i="4"/>
  <c r="D72" i="5" s="1"/>
  <c r="I72" i="5" s="1"/>
  <c r="N77" i="4"/>
  <c r="D79" i="5" s="1"/>
  <c r="I79" i="5" s="1"/>
  <c r="N74" i="4"/>
  <c r="D76" i="5" s="1"/>
  <c r="I76" i="5" s="1"/>
  <c r="N62" i="4"/>
  <c r="D65" i="5" s="1"/>
  <c r="I65" i="5" s="1"/>
  <c r="N64" i="4"/>
  <c r="D66" i="5" s="1"/>
  <c r="I66" i="5" s="1"/>
  <c r="N10" i="4"/>
  <c r="D13" i="5" s="1"/>
  <c r="I13" i="5" s="1"/>
  <c r="N59" i="4"/>
  <c r="D62" i="5" s="1"/>
  <c r="I62" i="5" s="1"/>
  <c r="N40" i="4"/>
  <c r="D43" i="5" s="1"/>
  <c r="I43" i="5" s="1"/>
  <c r="N8" i="4"/>
  <c r="D11" i="5" s="1"/>
  <c r="I11" i="5" s="1"/>
  <c r="N79" i="4"/>
  <c r="D81" i="5" s="1"/>
  <c r="I81" i="5" s="1"/>
  <c r="N26" i="4"/>
  <c r="D29" i="5" s="1"/>
  <c r="I29" i="5" s="1"/>
  <c r="N30" i="4"/>
  <c r="D33" i="5" s="1"/>
  <c r="I33" i="5" s="1"/>
  <c r="N87" i="4"/>
  <c r="D89" i="5" s="1"/>
  <c r="I89" i="5" s="1"/>
  <c r="N6" i="4"/>
  <c r="D9" i="5" s="1"/>
  <c r="I9" i="5" s="1"/>
  <c r="N18" i="4"/>
  <c r="D21" i="5" s="1"/>
  <c r="I21" i="5" s="1"/>
  <c r="N86" i="4"/>
  <c r="N51" i="4"/>
  <c r="D54" i="5" s="1"/>
  <c r="I54" i="5" s="1"/>
  <c r="N36" i="4"/>
  <c r="D39" i="5" s="1"/>
  <c r="I39" i="5" s="1"/>
  <c r="N80" i="4"/>
  <c r="D82" i="5" s="1"/>
  <c r="I82" i="5" s="1"/>
  <c r="N91" i="4"/>
  <c r="D93" i="5" s="1"/>
  <c r="I93" i="5" s="1"/>
  <c r="N41" i="4"/>
  <c r="D44" i="5" s="1"/>
  <c r="I44" i="5" s="1"/>
  <c r="N34" i="4"/>
  <c r="D37" i="5" s="1"/>
  <c r="I37" i="5" s="1"/>
  <c r="N81" i="4"/>
  <c r="D83" i="5" s="1"/>
  <c r="N9" i="4"/>
  <c r="D12" i="5" s="1"/>
  <c r="I12" i="5" s="1"/>
  <c r="N29" i="4"/>
  <c r="D32" i="5" s="1"/>
  <c r="I32" i="5" s="1"/>
  <c r="N78" i="4"/>
  <c r="D80" i="5" s="1"/>
  <c r="I80" i="5" s="1"/>
  <c r="N46" i="4"/>
  <c r="D49" i="5" s="1"/>
  <c r="I49" i="5" s="1"/>
  <c r="N71" i="4"/>
  <c r="D73" i="5" s="1"/>
  <c r="I73" i="5" s="1"/>
  <c r="N92" i="4"/>
  <c r="N55" i="4"/>
  <c r="D58" i="5" s="1"/>
  <c r="I58" i="5" s="1"/>
  <c r="N50" i="4"/>
  <c r="D53" i="5" s="1"/>
  <c r="I53" i="5" s="1"/>
  <c r="N84" i="4"/>
  <c r="N21" i="4"/>
  <c r="D24" i="5" s="1"/>
  <c r="I24" i="5" s="1"/>
  <c r="N27" i="4"/>
  <c r="D30" i="5" s="1"/>
  <c r="I30" i="5" s="1"/>
  <c r="N16" i="4"/>
  <c r="D19" i="5" s="1"/>
  <c r="I19" i="5" s="1"/>
  <c r="N28" i="4"/>
  <c r="D31" i="5" s="1"/>
  <c r="I31" i="5" s="1"/>
  <c r="N12" i="4"/>
  <c r="D15" i="5" s="1"/>
  <c r="I15" i="5" s="1"/>
  <c r="N19" i="4"/>
  <c r="D22" i="5" s="1"/>
  <c r="I22" i="5" s="1"/>
  <c r="N14" i="4"/>
  <c r="D17" i="5" s="1"/>
  <c r="I17" i="5" s="1"/>
  <c r="N13" i="4"/>
  <c r="D16" i="5" s="1"/>
  <c r="I16" i="5" s="1"/>
  <c r="N37" i="4"/>
  <c r="D40" i="5" s="1"/>
  <c r="I40" i="5" s="1"/>
  <c r="N69" i="4"/>
  <c r="D71" i="5" s="1"/>
  <c r="I71" i="5" s="1"/>
  <c r="N68" i="4"/>
  <c r="D70" i="5" s="1"/>
  <c r="I70" i="5" s="1"/>
  <c r="N63" i="4"/>
  <c r="N22" i="4"/>
  <c r="D25" i="5" s="1"/>
  <c r="I25" i="5" s="1"/>
  <c r="N60" i="4"/>
  <c r="D63" i="5" s="1"/>
  <c r="I63" i="5" s="1"/>
  <c r="N89" i="4"/>
  <c r="N66" i="4"/>
  <c r="N52" i="4"/>
  <c r="D55" i="5" s="1"/>
  <c r="I55" i="5" s="1"/>
  <c r="N90" i="4"/>
  <c r="N33" i="4"/>
  <c r="D36" i="5" s="1"/>
  <c r="I36" i="5" s="1"/>
  <c r="N42" i="4"/>
  <c r="D45" i="5" s="1"/>
  <c r="I45" i="5" s="1"/>
  <c r="N85" i="4"/>
  <c r="D87" i="5" s="1"/>
  <c r="I87" i="5" s="1"/>
  <c r="N88" i="4"/>
  <c r="N5" i="4"/>
  <c r="N56" i="4"/>
  <c r="D59" i="5" s="1"/>
  <c r="I59" i="5" s="1"/>
  <c r="I7" i="5" l="1"/>
  <c r="G7" i="5"/>
  <c r="E7" i="5"/>
  <c r="E83" i="5"/>
  <c r="I83" i="5"/>
  <c r="F62" i="5"/>
  <c r="G62" i="5" s="1"/>
  <c r="E62" i="5"/>
  <c r="F18" i="5"/>
  <c r="G18" i="5" s="1"/>
  <c r="E18" i="5"/>
  <c r="F28" i="5"/>
  <c r="G28" i="5" s="1"/>
  <c r="E28" i="5"/>
  <c r="F42" i="5"/>
  <c r="G42" i="5" s="1"/>
  <c r="E42" i="5"/>
  <c r="F50" i="5"/>
  <c r="G50" i="5" s="1"/>
  <c r="E50" i="5"/>
  <c r="F63" i="5"/>
  <c r="G63" i="5" s="1"/>
  <c r="E63" i="5"/>
  <c r="F22" i="5"/>
  <c r="G22" i="5" s="1"/>
  <c r="E22" i="5"/>
  <c r="F58" i="5"/>
  <c r="G58" i="5" s="1"/>
  <c r="E58" i="5"/>
  <c r="F37" i="5"/>
  <c r="G37" i="5" s="1"/>
  <c r="E37" i="5"/>
  <c r="F9" i="5"/>
  <c r="G9" i="5" s="1"/>
  <c r="E9" i="5"/>
  <c r="F13" i="5"/>
  <c r="G13" i="5" s="1"/>
  <c r="E13" i="5"/>
  <c r="F60" i="5"/>
  <c r="G60" i="5" s="1"/>
  <c r="E60" i="5"/>
  <c r="F74" i="5"/>
  <c r="G74" i="5" s="1"/>
  <c r="E74" i="5"/>
  <c r="F47" i="5"/>
  <c r="G47" i="5" s="1"/>
  <c r="E47" i="5"/>
  <c r="F77" i="5"/>
  <c r="G77" i="5" s="1"/>
  <c r="E77" i="5"/>
  <c r="F25" i="5"/>
  <c r="G25" i="5" s="1"/>
  <c r="E25" i="5"/>
  <c r="F52" i="5"/>
  <c r="G52" i="5" s="1"/>
  <c r="E52" i="5"/>
  <c r="F93" i="5"/>
  <c r="G93" i="5" s="1"/>
  <c r="E93" i="5"/>
  <c r="F33" i="5"/>
  <c r="G33" i="5" s="1"/>
  <c r="E33" i="5"/>
  <c r="F65" i="5"/>
  <c r="G65" i="5" s="1"/>
  <c r="E65" i="5"/>
  <c r="F27" i="5"/>
  <c r="G27" i="5" s="1"/>
  <c r="E27" i="5"/>
  <c r="F84" i="5"/>
  <c r="G84" i="5" s="1"/>
  <c r="E84" i="5"/>
  <c r="F34" i="5"/>
  <c r="G34" i="5" s="1"/>
  <c r="E34" i="5"/>
  <c r="F26" i="5"/>
  <c r="G26" i="5" s="1"/>
  <c r="E26" i="5"/>
  <c r="F89" i="5"/>
  <c r="G89" i="5" s="1"/>
  <c r="E89" i="5"/>
  <c r="F73" i="5"/>
  <c r="G73" i="5" s="1"/>
  <c r="E73" i="5"/>
  <c r="F70" i="5"/>
  <c r="G70" i="5" s="1"/>
  <c r="E70" i="5"/>
  <c r="F19" i="5"/>
  <c r="G19" i="5" s="1"/>
  <c r="E19" i="5"/>
  <c r="F49" i="5"/>
  <c r="G49" i="5" s="1"/>
  <c r="E49" i="5"/>
  <c r="F82" i="5"/>
  <c r="G82" i="5" s="1"/>
  <c r="E82" i="5"/>
  <c r="F29" i="5"/>
  <c r="G29" i="5" s="1"/>
  <c r="E29" i="5"/>
  <c r="F76" i="5"/>
  <c r="G76" i="5" s="1"/>
  <c r="E76" i="5"/>
  <c r="F75" i="5"/>
  <c r="G75" i="5" s="1"/>
  <c r="E75" i="5"/>
  <c r="F78" i="5"/>
  <c r="G78" i="5" s="1"/>
  <c r="E78" i="5"/>
  <c r="F10" i="5"/>
  <c r="G10" i="5" s="1"/>
  <c r="E10" i="5"/>
  <c r="F17" i="5"/>
  <c r="G17" i="5" s="1"/>
  <c r="E17" i="5"/>
  <c r="F21" i="5"/>
  <c r="G21" i="5" s="1"/>
  <c r="E21" i="5"/>
  <c r="F44" i="5"/>
  <c r="G44" i="5" s="1"/>
  <c r="E44" i="5"/>
  <c r="F57" i="5"/>
  <c r="G57" i="5" s="1"/>
  <c r="E57" i="5"/>
  <c r="F45" i="5"/>
  <c r="G45" i="5" s="1"/>
  <c r="E45" i="5"/>
  <c r="F36" i="5"/>
  <c r="G36" i="5" s="1"/>
  <c r="E36" i="5"/>
  <c r="F30" i="5"/>
  <c r="G30" i="5" s="1"/>
  <c r="E30" i="5"/>
  <c r="F81" i="5"/>
  <c r="G81" i="5" s="1"/>
  <c r="E81" i="5"/>
  <c r="F79" i="5"/>
  <c r="G79" i="5" s="1"/>
  <c r="E79" i="5"/>
  <c r="F38" i="5"/>
  <c r="G38" i="5" s="1"/>
  <c r="E38" i="5"/>
  <c r="F41" i="5"/>
  <c r="G41" i="5" s="1"/>
  <c r="E41" i="5"/>
  <c r="F46" i="5"/>
  <c r="G46" i="5" s="1"/>
  <c r="E46" i="5"/>
  <c r="F61" i="5"/>
  <c r="G61" i="5" s="1"/>
  <c r="E61" i="5"/>
  <c r="F87" i="5"/>
  <c r="G87" i="5" s="1"/>
  <c r="E87" i="5"/>
  <c r="F15" i="5"/>
  <c r="G15" i="5" s="1"/>
  <c r="E15" i="5"/>
  <c r="F64" i="5"/>
  <c r="G64" i="5" s="1"/>
  <c r="E64" i="5"/>
  <c r="F31" i="5"/>
  <c r="G31" i="5" s="1"/>
  <c r="E31" i="5"/>
  <c r="F71" i="5"/>
  <c r="G71" i="5" s="1"/>
  <c r="E71" i="5"/>
  <c r="F39" i="5"/>
  <c r="G39" i="5" s="1"/>
  <c r="E39" i="5"/>
  <c r="F40" i="5"/>
  <c r="G40" i="5" s="1"/>
  <c r="E40" i="5"/>
  <c r="F32" i="5"/>
  <c r="G32" i="5" s="1"/>
  <c r="E32" i="5"/>
  <c r="F54" i="5"/>
  <c r="G54" i="5" s="1"/>
  <c r="E54" i="5"/>
  <c r="F11" i="5"/>
  <c r="G11" i="5" s="1"/>
  <c r="E11" i="5"/>
  <c r="F72" i="5"/>
  <c r="G72" i="5" s="1"/>
  <c r="E72" i="5"/>
  <c r="F35" i="5"/>
  <c r="G35" i="5" s="1"/>
  <c r="E35" i="5"/>
  <c r="F23" i="5"/>
  <c r="G23" i="5" s="1"/>
  <c r="E23" i="5"/>
  <c r="F85" i="5"/>
  <c r="G85" i="5" s="1"/>
  <c r="E85" i="5"/>
  <c r="F53" i="5"/>
  <c r="G53" i="5" s="1"/>
  <c r="E53" i="5"/>
  <c r="F66" i="5"/>
  <c r="G66" i="5" s="1"/>
  <c r="E66" i="5"/>
  <c r="F51" i="5"/>
  <c r="G51" i="5" s="1"/>
  <c r="E51" i="5"/>
  <c r="F80" i="5"/>
  <c r="G80" i="5" s="1"/>
  <c r="E80" i="5"/>
  <c r="F55" i="5"/>
  <c r="G55" i="5" s="1"/>
  <c r="E55" i="5"/>
  <c r="F24" i="5"/>
  <c r="G24" i="5" s="1"/>
  <c r="E24" i="5"/>
  <c r="F59" i="5"/>
  <c r="G59" i="5" s="1"/>
  <c r="E59" i="5"/>
  <c r="F16" i="5"/>
  <c r="G16" i="5" s="1"/>
  <c r="E16" i="5"/>
  <c r="F12" i="5"/>
  <c r="G12" i="5" s="1"/>
  <c r="E12" i="5"/>
  <c r="F43" i="5"/>
  <c r="G43" i="5" s="1"/>
  <c r="E43" i="5"/>
  <c r="F48" i="5"/>
  <c r="G48" i="5" s="1"/>
  <c r="E48" i="5"/>
  <c r="F56" i="5"/>
  <c r="G56" i="5" s="1"/>
  <c r="E56" i="5"/>
  <c r="F14" i="5"/>
  <c r="G14" i="5" s="1"/>
  <c r="E14" i="5"/>
  <c r="F20" i="5"/>
  <c r="G20" i="5" s="1"/>
  <c r="E20" i="5"/>
  <c r="F83" i="5"/>
  <c r="G83" i="5" s="1"/>
  <c r="D94" i="5"/>
  <c r="I94" i="5" s="1"/>
  <c r="D68" i="5"/>
  <c r="I68" i="5" s="1"/>
  <c r="D86" i="5"/>
  <c r="I86" i="5" s="1"/>
  <c r="D92" i="5"/>
  <c r="I92" i="5" s="1"/>
  <c r="D91" i="5"/>
  <c r="I91" i="5" s="1"/>
  <c r="D67" i="5"/>
  <c r="I67" i="5" s="1"/>
  <c r="D88" i="5"/>
  <c r="I88" i="5" s="1"/>
  <c r="D90" i="5"/>
  <c r="I90" i="5" s="1"/>
  <c r="D69" i="5"/>
  <c r="I69" i="5" s="1"/>
  <c r="D8" i="5"/>
  <c r="H13" i="5" l="1"/>
  <c r="I8" i="5"/>
  <c r="F8" i="5"/>
  <c r="G8" i="5" s="1"/>
  <c r="H7" i="5"/>
  <c r="F91" i="5"/>
  <c r="G91" i="5" s="1"/>
  <c r="E91" i="5"/>
  <c r="E8" i="5"/>
  <c r="F68" i="5"/>
  <c r="G68" i="5" s="1"/>
  <c r="E68" i="5"/>
  <c r="F86" i="5"/>
  <c r="G86" i="5" s="1"/>
  <c r="E86" i="5"/>
  <c r="F94" i="5"/>
  <c r="G94" i="5" s="1"/>
  <c r="E94" i="5"/>
  <c r="F92" i="5"/>
  <c r="G92" i="5" s="1"/>
  <c r="E92" i="5"/>
  <c r="F69" i="5"/>
  <c r="G69" i="5" s="1"/>
  <c r="E69" i="5"/>
  <c r="F67" i="5"/>
  <c r="G67" i="5" s="1"/>
  <c r="E67" i="5"/>
  <c r="F90" i="5"/>
  <c r="G90" i="5" s="1"/>
  <c r="E90" i="5"/>
  <c r="F88" i="5"/>
  <c r="G88" i="5" s="1"/>
  <c r="E88" i="5"/>
  <c r="H38" i="5"/>
  <c r="H32" i="5"/>
  <c r="H37" i="5"/>
  <c r="H80" i="5"/>
  <c r="H26" i="5"/>
  <c r="H65" i="5"/>
  <c r="H19" i="5"/>
  <c r="H12" i="5"/>
  <c r="H57" i="5"/>
  <c r="H93" i="5"/>
  <c r="H77" i="5"/>
  <c r="H25" i="5"/>
  <c r="H14" i="5"/>
  <c r="H21" i="5"/>
  <c r="H85" i="5"/>
  <c r="H61" i="5"/>
  <c r="H79" i="5"/>
  <c r="H24" i="5"/>
  <c r="H20" i="5"/>
  <c r="H76" i="5"/>
  <c r="H30" i="5"/>
  <c r="H34" i="5"/>
  <c r="H29" i="5"/>
  <c r="H70" i="5"/>
  <c r="H28" i="5"/>
  <c r="H59" i="5"/>
  <c r="H52" i="5"/>
  <c r="H73" i="5"/>
  <c r="H47" i="5"/>
  <c r="H89" i="5"/>
  <c r="H62" i="5"/>
  <c r="H18" i="5"/>
  <c r="H56" i="5"/>
  <c r="H83" i="5"/>
  <c r="H23" i="5"/>
  <c r="H11" i="5"/>
  <c r="H82" i="5"/>
  <c r="H75" i="5"/>
  <c r="H42" i="5"/>
  <c r="H41" i="5"/>
  <c r="H54" i="5"/>
  <c r="H55" i="5"/>
  <c r="H78" i="5"/>
  <c r="H39" i="5"/>
  <c r="H87" i="5"/>
  <c r="H27" i="5"/>
  <c r="H49" i="5"/>
  <c r="H31" i="5"/>
  <c r="H63" i="5"/>
  <c r="H51" i="5"/>
  <c r="H33" i="5"/>
  <c r="H58" i="5"/>
  <c r="H60" i="5"/>
  <c r="H15" i="5"/>
  <c r="H50" i="5"/>
  <c r="H35" i="5"/>
  <c r="H43" i="5"/>
  <c r="H17" i="5"/>
  <c r="H46" i="5"/>
  <c r="H40" i="5"/>
  <c r="H10" i="5"/>
  <c r="H81" i="5"/>
  <c r="H71" i="5"/>
  <c r="H84" i="5"/>
  <c r="H36" i="5"/>
  <c r="H9" i="5"/>
  <c r="H64" i="5"/>
  <c r="H66" i="5"/>
  <c r="H45" i="5"/>
  <c r="H74" i="5"/>
  <c r="H44" i="5"/>
  <c r="H72" i="5"/>
  <c r="H22" i="5"/>
  <c r="H48" i="5"/>
  <c r="H53" i="5"/>
  <c r="H16" i="5"/>
  <c r="H8" i="5" l="1"/>
  <c r="E5" i="5"/>
  <c r="G5" i="5"/>
  <c r="H92" i="5"/>
  <c r="H68" i="5"/>
  <c r="H90" i="5"/>
  <c r="H91" i="5"/>
  <c r="H94" i="5"/>
  <c r="H67" i="5"/>
  <c r="H88" i="5"/>
  <c r="H86" i="5"/>
  <c r="H69" i="5"/>
  <c r="H5" i="5" l="1"/>
  <c r="B1" i="5"/>
  <c r="C1" i="6" l="1"/>
</calcChain>
</file>

<file path=xl/sharedStrings.xml><?xml version="1.0" encoding="utf-8"?>
<sst xmlns="http://schemas.openxmlformats.org/spreadsheetml/2006/main" count="681" uniqueCount="272">
  <si>
    <t>Tilskudd</t>
  </si>
  <si>
    <t>Terskelpris</t>
  </si>
  <si>
    <t>må være over 350 kr/Mwh</t>
  </si>
  <si>
    <t>orgnummer</t>
  </si>
  <si>
    <t>Selskap</t>
  </si>
  <si>
    <t>VANG ENERGIVERK AS</t>
  </si>
  <si>
    <t>NOREFJELL NETT AS</t>
  </si>
  <si>
    <t>JÆREN EVERK AS</t>
  </si>
  <si>
    <t>MODALEN KRAFTLAG SA</t>
  </si>
  <si>
    <t>ETNA NETT AS</t>
  </si>
  <si>
    <t>MØRENETT AS</t>
  </si>
  <si>
    <t>ISALTEN NETT AS</t>
  </si>
  <si>
    <t>FAGNE AS</t>
  </si>
  <si>
    <t>Aktieselskabet Saudefaldene</t>
  </si>
  <si>
    <t>VEVIG AS</t>
  </si>
  <si>
    <t>SØR-NORGE ALUMINIUM AS</t>
  </si>
  <si>
    <t>TINFOS AS</t>
  </si>
  <si>
    <t>LINEA AS</t>
  </si>
  <si>
    <t>HYDRO ALUMINIUM AS</t>
  </si>
  <si>
    <t>ASKER NETT AS</t>
  </si>
  <si>
    <t>MIDTNETT AS</t>
  </si>
  <si>
    <t>TROLLFJORD NETT AS</t>
  </si>
  <si>
    <t>ENIDA AS</t>
  </si>
  <si>
    <t>VONETT AS</t>
  </si>
  <si>
    <t>MELØY NETT AS</t>
  </si>
  <si>
    <t>INDRE HORDALAND KRAFTNETT AS</t>
  </si>
  <si>
    <t>RØROS E-VERK NETT AS</t>
  </si>
  <si>
    <t>SKIAKERNETT AS</t>
  </si>
  <si>
    <t>ANDØY ENERGI NETT AS</t>
  </si>
  <si>
    <t>VISSI AS</t>
  </si>
  <si>
    <t>NETTSELSKAPET AS</t>
  </si>
  <si>
    <t>STRAUMNETT AS</t>
  </si>
  <si>
    <t>HEMSIL NETT AS</t>
  </si>
  <si>
    <t>KYSTNETT AS</t>
  </si>
  <si>
    <t>FJELLNETT AS</t>
  </si>
  <si>
    <t>KLIVE AS</t>
  </si>
  <si>
    <t>EL-VERKET HØLAND AS</t>
  </si>
  <si>
    <t>KVAM ENERGI NETT AS</t>
  </si>
  <si>
    <t>S-NETT AS</t>
  </si>
  <si>
    <t>LYSNA AS</t>
  </si>
  <si>
    <t>BØMLO KRAFTNETT AS</t>
  </si>
  <si>
    <t>NETTINORD AS</t>
  </si>
  <si>
    <t>HAVNETT AS</t>
  </si>
  <si>
    <t>SUNETT AS</t>
  </si>
  <si>
    <t>BREHEIM NETT AS</t>
  </si>
  <si>
    <t>SYGNIR AS</t>
  </si>
  <si>
    <t>DE NETT AS</t>
  </si>
  <si>
    <t>LEGA NETT AS</t>
  </si>
  <si>
    <t>STANNUM AS</t>
  </si>
  <si>
    <t>RK NETT AS</t>
  </si>
  <si>
    <t>TINDRA NETT AS</t>
  </si>
  <si>
    <t>ALUT AS</t>
  </si>
  <si>
    <t>STRAUMEN NETT AS</t>
  </si>
  <si>
    <t>FØRE AS</t>
  </si>
  <si>
    <t>MELLOM AS</t>
  </si>
  <si>
    <t>ROMSDALSNETT AS</t>
  </si>
  <si>
    <t>HYDRO ENERGI AS</t>
  </si>
  <si>
    <t>BINDAL KRAFTLAG SA</t>
  </si>
  <si>
    <t>GRIUG AS</t>
  </si>
  <si>
    <t>ROLLAG ELEKTRISITETSVERK AS</t>
  </si>
  <si>
    <t>EVERKET AS</t>
  </si>
  <si>
    <t>UVDAL KRAFTFORSYNING SA</t>
  </si>
  <si>
    <t>VESTALL AS</t>
  </si>
  <si>
    <t>RAKKESTAD ENERGI AS</t>
  </si>
  <si>
    <t>BARENTS NETT AS</t>
  </si>
  <si>
    <t>HALLINGDAL KRAFTNETT AS</t>
  </si>
  <si>
    <t>HAFSLUND ECO VANNKRAFT AS</t>
  </si>
  <si>
    <t>KE NETT AS</t>
  </si>
  <si>
    <t>TENSIO TS AS</t>
  </si>
  <si>
    <t>ARVA AS</t>
  </si>
  <si>
    <t>ELINETT AS</t>
  </si>
  <si>
    <t>VESTMAR NETT AS</t>
  </si>
  <si>
    <t>LEDE AS</t>
  </si>
  <si>
    <t>ELVENETT AS</t>
  </si>
  <si>
    <t>LNETT AS</t>
  </si>
  <si>
    <t>NORGESNETT AS</t>
  </si>
  <si>
    <t>ELVIA AS</t>
  </si>
  <si>
    <t>NORDVEST NETT AS</t>
  </si>
  <si>
    <t>LUCERNA AS</t>
  </si>
  <si>
    <t>LINJA AS</t>
  </si>
  <si>
    <t>HÅLOGALAND KRAFT NETT AS</t>
  </si>
  <si>
    <t>ELMEA AS</t>
  </si>
  <si>
    <t>STATKRAFT ENERGI AS</t>
  </si>
  <si>
    <t>FØIE AS</t>
  </si>
  <si>
    <t>TENSIO TN AS</t>
  </si>
  <si>
    <t>SØR AURDAL ENERGI AS</t>
  </si>
  <si>
    <t>HERØYA NETT AS</t>
  </si>
  <si>
    <t>År</t>
  </si>
  <si>
    <t>NO1</t>
  </si>
  <si>
    <t>NO2</t>
  </si>
  <si>
    <t>NO3</t>
  </si>
  <si>
    <t>NO4</t>
  </si>
  <si>
    <t>NO5</t>
  </si>
  <si>
    <t>Måned</t>
  </si>
  <si>
    <t>2022M01</t>
  </si>
  <si>
    <t>2022M02</t>
  </si>
  <si>
    <t>2022M03</t>
  </si>
  <si>
    <t>2022M04</t>
  </si>
  <si>
    <t>2022M05</t>
  </si>
  <si>
    <t>2022M06</t>
  </si>
  <si>
    <t>Forbruk</t>
  </si>
  <si>
    <t>Elektrisk kraft</t>
  </si>
  <si>
    <t>Sum</t>
  </si>
  <si>
    <t>Vekt</t>
  </si>
  <si>
    <t>Forbruk i alminnelig forsyning</t>
  </si>
  <si>
    <t>Valutakurs</t>
  </si>
  <si>
    <t>Fra valuta</t>
  </si>
  <si>
    <t>Til valuta</t>
  </si>
  <si>
    <t>Tidsperiode</t>
  </si>
  <si>
    <t>EUR</t>
  </si>
  <si>
    <t>NOK</t>
  </si>
  <si>
    <t>SYS</t>
  </si>
  <si>
    <t xml:space="preserve">Volum nettap </t>
  </si>
  <si>
    <t>Totalsum</t>
  </si>
  <si>
    <t>Beregnet pris per selskap</t>
  </si>
  <si>
    <t>2022M07</t>
  </si>
  <si>
    <t>2022M08</t>
  </si>
  <si>
    <t>2022M09</t>
  </si>
  <si>
    <t>2022M10</t>
  </si>
  <si>
    <t>2022M11</t>
  </si>
  <si>
    <t>2022M12</t>
  </si>
  <si>
    <t>Pris for 2024</t>
  </si>
  <si>
    <t>nettap per prisområde fra 2022</t>
  </si>
  <si>
    <t>824368082</t>
  </si>
  <si>
    <t>824701482</t>
  </si>
  <si>
    <t>824914982</t>
  </si>
  <si>
    <t>877051412</t>
  </si>
  <si>
    <t>882783022</t>
  </si>
  <si>
    <t>912631532</t>
  </si>
  <si>
    <t>914385261</t>
  </si>
  <si>
    <t>915635857</t>
  </si>
  <si>
    <t>915729290</t>
  </si>
  <si>
    <t>916319908</t>
  </si>
  <si>
    <t>916574894</t>
  </si>
  <si>
    <t>916763476</t>
  </si>
  <si>
    <t>917424799</t>
  </si>
  <si>
    <t>917537534</t>
  </si>
  <si>
    <t>917743193</t>
  </si>
  <si>
    <t>917856222</t>
  </si>
  <si>
    <t>917983550</t>
  </si>
  <si>
    <t>918312730</t>
  </si>
  <si>
    <t>918999361</t>
  </si>
  <si>
    <t>919173122</t>
  </si>
  <si>
    <t>919415096</t>
  </si>
  <si>
    <t>919884452</t>
  </si>
  <si>
    <t>920295975</t>
  </si>
  <si>
    <t>921025610</t>
  </si>
  <si>
    <t>SVABO INDUSTRINETT AS</t>
  </si>
  <si>
    <t>921680554</t>
  </si>
  <si>
    <t>921683057</t>
  </si>
  <si>
    <t>921688679</t>
  </si>
  <si>
    <t>921699905</t>
  </si>
  <si>
    <t>SANDØY NETT AS (Inaktiv i brreg)</t>
  </si>
  <si>
    <t>922694435</t>
  </si>
  <si>
    <t>923050612</t>
  </si>
  <si>
    <t>923152601</t>
  </si>
  <si>
    <t>923354204</t>
  </si>
  <si>
    <t>923436596</t>
  </si>
  <si>
    <t>923488960</t>
  </si>
  <si>
    <t>923789324</t>
  </si>
  <si>
    <t>923819177</t>
  </si>
  <si>
    <t>923833706</t>
  </si>
  <si>
    <t>923934138</t>
  </si>
  <si>
    <t>923993355</t>
  </si>
  <si>
    <t>924004150</t>
  </si>
  <si>
    <t>924330678</t>
  </si>
  <si>
    <t>924527994</t>
  </si>
  <si>
    <t>924619260</t>
  </si>
  <si>
    <t>924862602</t>
  </si>
  <si>
    <t>924868759</t>
  </si>
  <si>
    <t>924934867</t>
  </si>
  <si>
    <t>LUOSTEJOK NETT AS</t>
  </si>
  <si>
    <t>924940379</t>
  </si>
  <si>
    <t>925017809</t>
  </si>
  <si>
    <t>925315958</t>
  </si>
  <si>
    <t>925336637</t>
  </si>
  <si>
    <t>925354813</t>
  </si>
  <si>
    <t>925549738</t>
  </si>
  <si>
    <t>925668389</t>
  </si>
  <si>
    <t>925803375</t>
  </si>
  <si>
    <t>TELEMARK NETT AS</t>
  </si>
  <si>
    <t>926377841</t>
  </si>
  <si>
    <t>930187240</t>
  </si>
  <si>
    <t>953181606</t>
  </si>
  <si>
    <t>953681781</t>
  </si>
  <si>
    <t>957896928</t>
  </si>
  <si>
    <t>962986633</t>
  </si>
  <si>
    <t>STATNETT SF</t>
  </si>
  <si>
    <t>966731508</t>
  </si>
  <si>
    <t>967670170</t>
  </si>
  <si>
    <t>968168134</t>
  </si>
  <si>
    <t>968398083</t>
  </si>
  <si>
    <t>971058854</t>
  </si>
  <si>
    <t>971589752</t>
  </si>
  <si>
    <t>976894677</t>
  </si>
  <si>
    <t>976944801</t>
  </si>
  <si>
    <t>BKK AS</t>
  </si>
  <si>
    <t>977285712</t>
  </si>
  <si>
    <t>978631029</t>
  </si>
  <si>
    <t>979151950</t>
  </si>
  <si>
    <t>979379455</t>
  </si>
  <si>
    <t>979399901</t>
  </si>
  <si>
    <t>979422679</t>
  </si>
  <si>
    <t>979497482</t>
  </si>
  <si>
    <t>980038408</t>
  </si>
  <si>
    <t>980234088</t>
  </si>
  <si>
    <t>980489698</t>
  </si>
  <si>
    <t>980824586</t>
  </si>
  <si>
    <t>982897327</t>
  </si>
  <si>
    <t>982974011</t>
  </si>
  <si>
    <t>GLITRE NETT AS</t>
  </si>
  <si>
    <t>984882114</t>
  </si>
  <si>
    <t>985411131</t>
  </si>
  <si>
    <t>986347801</t>
  </si>
  <si>
    <t>987059729</t>
  </si>
  <si>
    <t>987626844</t>
  </si>
  <si>
    <t>988807648</t>
  </si>
  <si>
    <t>997712099</t>
  </si>
  <si>
    <t>998509289</t>
  </si>
  <si>
    <t>Nettap MWh i 2022</t>
  </si>
  <si>
    <t>Tilskudd per MWh</t>
  </si>
  <si>
    <t xml:space="preserve">Beregnet kraftpris per prisområde for 2024 inkl. 11 kr påslag per MWh. </t>
  </si>
  <si>
    <t>Faktisk pris/Terminpris</t>
  </si>
  <si>
    <t>Forbruksvekt 2020 fra SSB tabell 12824</t>
  </si>
  <si>
    <t>Priser i NOK per MWh. Prisene er vektet med forbruk per måned i 2022</t>
  </si>
  <si>
    <t>Faktisk pris</t>
  </si>
  <si>
    <t>Terminpris</t>
  </si>
  <si>
    <t>SUM</t>
  </si>
  <si>
    <t>Priser i NOK per MWh. Prisene er uvektet</t>
  </si>
  <si>
    <t>Nettapskostnad k 2024  uten tilskudd</t>
  </si>
  <si>
    <t>Kraftpris etter tilskudd</t>
  </si>
  <si>
    <t>Nettapskostnad etter tilskudd for 2024</t>
  </si>
  <si>
    <t>Tilskudd Q4 2024</t>
  </si>
  <si>
    <t>Faktisk pris per 25.11</t>
  </si>
  <si>
    <t>ENOAFUTBLMDEC-24</t>
  </si>
  <si>
    <t>SYKRIAFUTBLMDEC-24</t>
  </si>
  <si>
    <t>SYBERAFUTBLMDEC-24</t>
  </si>
  <si>
    <t>SYOSLAFUTBLMDEC-24</t>
  </si>
  <si>
    <t>SYTRHAFUTBLMDEC-24</t>
  </si>
  <si>
    <t>SYTROAFUTBLMDEC-24</t>
  </si>
  <si>
    <t>DEC-24</t>
  </si>
  <si>
    <t xml:space="preserve">Terminpriser i NOK hvor summen av sluttkurs for områdeprisene og systemprisen er beregnet. </t>
  </si>
  <si>
    <t xml:space="preserve">Kraftpris kr/MWh for  2024 </t>
  </si>
  <si>
    <t>Terminpriser. Daily fix i euro, https://www.nasdaqomx.com/transactions/markets/commodities/market-prices.</t>
  </si>
  <si>
    <t>R-NETT AS</t>
  </si>
  <si>
    <t>925067911</t>
  </si>
  <si>
    <t>HAFSLUND KRAFT AS</t>
  </si>
  <si>
    <t>AREA NETT AS</t>
  </si>
  <si>
    <t>HØLAND OG SETSKOG ELVERK AS</t>
  </si>
  <si>
    <t>NORANETT ANDØY AS</t>
  </si>
  <si>
    <t>MELØY ENERGI AS</t>
  </si>
  <si>
    <t>TENDRANETT AS</t>
  </si>
  <si>
    <t>NORANETT HADSEL AS</t>
  </si>
  <si>
    <t>NORANETT AS</t>
  </si>
  <si>
    <t>STRAM AS</t>
  </si>
  <si>
    <t>Beløp til fakturering i kroner</t>
  </si>
  <si>
    <t>Sum av Føie, Hallingdal Kraftnett og Hemsil</t>
  </si>
  <si>
    <t>Sum av Nordvest Nett og Sandøy Nett</t>
  </si>
  <si>
    <t>Sum av Linja, Mørenett og Tindra Nett</t>
  </si>
  <si>
    <t>SSB tabell 12824 - Elektrisitetsbalanse.  Forbruk i alminnelig forsyning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</si>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</sst>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0.000"/>
  </numFmts>
  <fonts count="11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8"/>
      <name val="Gill Sans MT"/>
      <family val="2"/>
      <scheme val="minor"/>
    </font>
    <font>
      <sz val="12"/>
      <color rgb="FF00153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 applyBorder="0"/>
    <xf numFmtId="0" fontId="1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4" fontId="3" fillId="0" borderId="0" xfId="1" applyFont="1"/>
    <xf numFmtId="164" fontId="3" fillId="0" borderId="0" xfId="1" applyFont="1" applyFill="1"/>
    <xf numFmtId="165" fontId="3" fillId="0" borderId="0" xfId="1" applyNumberFormat="1" applyFont="1"/>
    <xf numFmtId="0" fontId="5" fillId="0" borderId="0" xfId="2"/>
    <xf numFmtId="165" fontId="0" fillId="0" borderId="0" xfId="5" applyNumberFormat="1" applyFont="1"/>
    <xf numFmtId="4" fontId="5" fillId="0" borderId="0" xfId="2" applyNumberFormat="1"/>
    <xf numFmtId="3" fontId="5" fillId="0" borderId="0" xfId="2" applyNumberFormat="1"/>
    <xf numFmtId="165" fontId="5" fillId="0" borderId="0" xfId="2" applyNumberFormat="1"/>
    <xf numFmtId="3" fontId="3" fillId="0" borderId="0" xfId="4" applyNumberFormat="1" applyFont="1"/>
    <xf numFmtId="166" fontId="3" fillId="0" borderId="0" xfId="5" applyNumberFormat="1" applyFont="1"/>
    <xf numFmtId="166" fontId="5" fillId="0" borderId="0" xfId="2" applyNumberFormat="1"/>
    <xf numFmtId="1" fontId="5" fillId="0" borderId="0" xfId="2" applyNumberFormat="1"/>
    <xf numFmtId="0" fontId="5" fillId="0" borderId="0" xfId="2" applyAlignment="1">
      <alignment horizontal="right"/>
    </xf>
    <xf numFmtId="0" fontId="5" fillId="3" borderId="1" xfId="2" applyFill="1" applyBorder="1" applyAlignment="1">
      <alignment wrapText="1"/>
    </xf>
    <xf numFmtId="1" fontId="5" fillId="4" borderId="1" xfId="2" applyNumberFormat="1" applyFill="1" applyBorder="1" applyAlignment="1">
      <alignment wrapText="1"/>
    </xf>
    <xf numFmtId="1" fontId="5" fillId="5" borderId="1" xfId="2" applyNumberFormat="1" applyFill="1" applyBorder="1" applyAlignment="1">
      <alignment wrapText="1"/>
    </xf>
    <xf numFmtId="9" fontId="3" fillId="0" borderId="0" xfId="4" applyFont="1"/>
    <xf numFmtId="165" fontId="3" fillId="0" borderId="0" xfId="5" applyNumberFormat="1" applyFont="1"/>
    <xf numFmtId="0" fontId="5" fillId="5" borderId="1" xfId="2" applyFill="1" applyBorder="1"/>
    <xf numFmtId="0" fontId="5" fillId="3" borderId="1" xfId="2" applyFill="1" applyBorder="1"/>
    <xf numFmtId="3" fontId="5" fillId="5" borderId="1" xfId="2" applyNumberFormat="1" applyFill="1" applyBorder="1" applyAlignment="1">
      <alignment wrapText="1"/>
    </xf>
    <xf numFmtId="0" fontId="6" fillId="5" borderId="1" xfId="2" applyFont="1" applyFill="1" applyBorder="1" applyAlignment="1">
      <alignment wrapText="1"/>
    </xf>
    <xf numFmtId="0" fontId="7" fillId="0" borderId="0" xfId="6"/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2" fontId="3" fillId="0" borderId="0" xfId="0" applyNumberFormat="1" applyFont="1"/>
    <xf numFmtId="2" fontId="3" fillId="0" borderId="0" xfId="1" applyNumberFormat="1" applyFont="1" applyFill="1"/>
    <xf numFmtId="9" fontId="5" fillId="0" borderId="0" xfId="7" applyFont="1"/>
    <xf numFmtId="166" fontId="3" fillId="0" borderId="0" xfId="5" applyNumberFormat="1" applyFont="1" applyFill="1"/>
    <xf numFmtId="165" fontId="0" fillId="0" borderId="0" xfId="5" applyNumberFormat="1" applyFont="1" applyFill="1"/>
    <xf numFmtId="49" fontId="5" fillId="6" borderId="1" xfId="2" applyNumberFormat="1" applyFill="1" applyBorder="1" applyAlignment="1">
      <alignment wrapText="1"/>
    </xf>
    <xf numFmtId="165" fontId="5" fillId="0" borderId="0" xfId="1" applyNumberFormat="1" applyFont="1"/>
    <xf numFmtId="165" fontId="5" fillId="5" borderId="1" xfId="1" applyNumberFormat="1" applyFont="1" applyFill="1" applyBorder="1" applyAlignment="1">
      <alignment wrapText="1"/>
    </xf>
    <xf numFmtId="165" fontId="5" fillId="6" borderId="1" xfId="1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164" fontId="4" fillId="0" borderId="0" xfId="1" applyFont="1"/>
    <xf numFmtId="0" fontId="10" fillId="0" borderId="0" xfId="0" applyFont="1"/>
    <xf numFmtId="14" fontId="3" fillId="0" borderId="0" xfId="0" applyNumberFormat="1" applyFont="1"/>
    <xf numFmtId="167" fontId="3" fillId="0" borderId="0" xfId="0" applyNumberFormat="1" applyFont="1"/>
    <xf numFmtId="3" fontId="0" fillId="0" borderId="0" xfId="0" applyNumberFormat="1"/>
    <xf numFmtId="0" fontId="0" fillId="7" borderId="0" xfId="0" applyFill="1"/>
    <xf numFmtId="3" fontId="0" fillId="7" borderId="0" xfId="0" applyNumberFormat="1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6" fillId="3" borderId="1" xfId="2" applyFont="1" applyFill="1" applyBorder="1" applyAlignment="1">
      <alignment horizontal="center" vertical="top"/>
    </xf>
    <xf numFmtId="0" fontId="5" fillId="3" borderId="1" xfId="2" applyFill="1" applyBorder="1" applyAlignment="1">
      <alignment horizontal="center" vertical="top"/>
    </xf>
    <xf numFmtId="0" fontId="5" fillId="5" borderId="2" xfId="2" applyFill="1" applyBorder="1" applyAlignment="1">
      <alignment horizontal="center"/>
    </xf>
    <xf numFmtId="0" fontId="5" fillId="5" borderId="3" xfId="2" applyFill="1" applyBorder="1" applyAlignment="1">
      <alignment horizontal="center"/>
    </xf>
    <xf numFmtId="0" fontId="5" fillId="5" borderId="4" xfId="2" applyFill="1" applyBorder="1" applyAlignment="1">
      <alignment horizontal="center"/>
    </xf>
  </cellXfs>
  <cellStyles count="8">
    <cellStyle name="Hyperkobling" xfId="6" builtinId="8"/>
    <cellStyle name="Komma" xfId="1" builtinId="3"/>
    <cellStyle name="Komma 2" xfId="5" xr:uid="{F520F8D5-CC76-4445-9CD9-7065FEA6DDD9}"/>
    <cellStyle name="Normal" xfId="0" builtinId="0"/>
    <cellStyle name="Normal 2" xfId="2" xr:uid="{B19F3B28-654C-4707-8166-93AD37E65019}"/>
    <cellStyle name="Normal 4" xfId="3" xr:uid="{15A0E27D-B50C-40A7-B452-1EE8178B1B89}"/>
    <cellStyle name="Prosent" xfId="7" builtinId="5"/>
    <cellStyle name="Prosent 2" xfId="4" xr:uid="{648DD5B1-0103-4F7A-BEA8-785CB41D1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IRiR">
  <a:themeElements>
    <a:clrScheme name="NVE">
      <a:dk1>
        <a:srgbClr val="000000"/>
      </a:dk1>
      <a:lt1>
        <a:srgbClr val="FFFFFF"/>
      </a:lt1>
      <a:dk2>
        <a:srgbClr val="4C4D4F"/>
      </a:dk2>
      <a:lt2>
        <a:srgbClr val="E6E7E7"/>
      </a:lt2>
      <a:accent1>
        <a:srgbClr val="CD1232"/>
      </a:accent1>
      <a:accent2>
        <a:srgbClr val="00667E"/>
      </a:accent2>
      <a:accent3>
        <a:srgbClr val="0096A7"/>
      </a:accent3>
      <a:accent4>
        <a:srgbClr val="A3D0CA"/>
      </a:accent4>
      <a:accent5>
        <a:srgbClr val="ACC282"/>
      </a:accent5>
      <a:accent6>
        <a:srgbClr val="E96956"/>
      </a:accent6>
      <a:hlink>
        <a:srgbClr val="00667E"/>
      </a:hlink>
      <a:folHlink>
        <a:srgbClr val="838487"/>
      </a:folHlink>
    </a:clrScheme>
    <a:fontScheme name="Gill Sans MT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VEfargeprofil" id="{5F086DF0-4C04-4D27-A66C-C5F63220226A}" vid="{742A3F12-3C1C-4DFB-9594-07E020E01A7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1628-9AD2-4C46-8B7A-B06F438CB2EB}">
  <sheetPr>
    <tabColor theme="4" tint="0.59999389629810485"/>
  </sheetPr>
  <dimension ref="A1:F100"/>
  <sheetViews>
    <sheetView tabSelected="1" workbookViewId="0">
      <selection activeCell="A2" sqref="A2"/>
    </sheetView>
  </sheetViews>
  <sheetFormatPr baseColWidth="10" defaultRowHeight="18" x14ac:dyDescent="0.5"/>
  <cols>
    <col min="1" max="1" width="32.44140625" bestFit="1" customWidth="1"/>
    <col min="3" max="3" width="22.6640625" bestFit="1" customWidth="1"/>
  </cols>
  <sheetData>
    <row r="1" spans="1:6" x14ac:dyDescent="0.5">
      <c r="C1" s="45">
        <f>SUM(C3:C87)</f>
        <v>781103035.26188505</v>
      </c>
      <c r="D1" s="45"/>
    </row>
    <row r="2" spans="1:6" x14ac:dyDescent="0.5">
      <c r="C2" t="s">
        <v>255</v>
      </c>
    </row>
    <row r="3" spans="1:6" x14ac:dyDescent="0.5">
      <c r="A3" t="s">
        <v>210</v>
      </c>
      <c r="B3" t="s">
        <v>209</v>
      </c>
      <c r="C3" s="45">
        <v>102215419.39624411</v>
      </c>
      <c r="D3" s="45"/>
      <c r="E3" s="45"/>
      <c r="F3" s="45"/>
    </row>
    <row r="4" spans="1:6" x14ac:dyDescent="0.5">
      <c r="A4" t="s">
        <v>51</v>
      </c>
      <c r="B4" t="s">
        <v>175</v>
      </c>
      <c r="C4" s="45">
        <v>0</v>
      </c>
      <c r="D4" s="45"/>
      <c r="E4" s="45"/>
      <c r="F4" s="45"/>
    </row>
    <row r="5" spans="1:6" x14ac:dyDescent="0.5">
      <c r="A5" t="s">
        <v>33</v>
      </c>
      <c r="B5" t="s">
        <v>155</v>
      </c>
      <c r="C5" s="45">
        <v>0</v>
      </c>
      <c r="D5" s="45"/>
      <c r="E5" s="45"/>
      <c r="F5" s="45"/>
    </row>
    <row r="6" spans="1:6" x14ac:dyDescent="0.5">
      <c r="A6" t="s">
        <v>48</v>
      </c>
      <c r="B6" t="s">
        <v>172</v>
      </c>
      <c r="C6" s="45">
        <v>3611847.144990271</v>
      </c>
      <c r="D6" s="45"/>
      <c r="E6" s="45"/>
      <c r="F6" s="45"/>
    </row>
    <row r="7" spans="1:6" x14ac:dyDescent="0.5">
      <c r="A7" t="s">
        <v>55</v>
      </c>
      <c r="B7" t="s">
        <v>181</v>
      </c>
      <c r="C7" s="45">
        <v>336029.04075517785</v>
      </c>
      <c r="D7" s="45"/>
      <c r="E7" s="45"/>
      <c r="F7" s="45"/>
    </row>
    <row r="8" spans="1:6" x14ac:dyDescent="0.5">
      <c r="A8" t="s">
        <v>180</v>
      </c>
      <c r="B8" t="s">
        <v>179</v>
      </c>
      <c r="C8" s="45">
        <v>5722851.188027801</v>
      </c>
      <c r="D8" s="45"/>
      <c r="E8" s="45"/>
      <c r="F8" s="45"/>
    </row>
    <row r="9" spans="1:6" x14ac:dyDescent="0.5">
      <c r="A9" t="s">
        <v>54</v>
      </c>
      <c r="B9" t="s">
        <v>178</v>
      </c>
      <c r="C9" s="45">
        <v>1525646.5669865571</v>
      </c>
      <c r="D9" s="45"/>
      <c r="E9" s="45"/>
      <c r="F9" s="45"/>
    </row>
    <row r="10" spans="1:6" x14ac:dyDescent="0.5">
      <c r="A10" t="s">
        <v>49</v>
      </c>
      <c r="B10" t="s">
        <v>173</v>
      </c>
      <c r="C10" s="45">
        <v>1806196.4530591271</v>
      </c>
      <c r="D10" s="45"/>
      <c r="E10" s="45"/>
      <c r="F10" s="45"/>
    </row>
    <row r="11" spans="1:6" x14ac:dyDescent="0.5">
      <c r="A11" t="s">
        <v>52</v>
      </c>
      <c r="B11" t="s">
        <v>176</v>
      </c>
      <c r="C11" s="45">
        <v>210351.73064184748</v>
      </c>
      <c r="D11" s="45"/>
      <c r="E11" s="45"/>
      <c r="F11" s="45"/>
    </row>
    <row r="12" spans="1:6" x14ac:dyDescent="0.5">
      <c r="A12" t="s">
        <v>6</v>
      </c>
      <c r="B12" t="s">
        <v>124</v>
      </c>
      <c r="C12" s="45">
        <v>679795.92801514524</v>
      </c>
      <c r="D12" s="45"/>
      <c r="E12" s="45"/>
      <c r="F12" s="45"/>
    </row>
    <row r="13" spans="1:6" x14ac:dyDescent="0.5">
      <c r="A13" t="s">
        <v>43</v>
      </c>
      <c r="B13" t="s">
        <v>165</v>
      </c>
      <c r="C13" s="45">
        <v>187746.76854302222</v>
      </c>
      <c r="D13" s="45"/>
      <c r="E13" s="45"/>
      <c r="F13" s="45"/>
    </row>
    <row r="14" spans="1:6" x14ac:dyDescent="0.5">
      <c r="A14" t="s">
        <v>53</v>
      </c>
      <c r="B14" t="s">
        <v>177</v>
      </c>
      <c r="C14" s="45">
        <v>3132668.8746213596</v>
      </c>
      <c r="D14" s="45"/>
      <c r="E14" s="45"/>
      <c r="F14" s="45"/>
    </row>
    <row r="15" spans="1:6" x14ac:dyDescent="0.5">
      <c r="A15" t="s">
        <v>45</v>
      </c>
      <c r="B15" t="s">
        <v>167</v>
      </c>
      <c r="C15" s="45">
        <v>7712162.7193641178</v>
      </c>
      <c r="D15" s="45"/>
      <c r="E15" s="45"/>
      <c r="F15" s="45"/>
    </row>
    <row r="16" spans="1:6" x14ac:dyDescent="0.5">
      <c r="A16" t="s">
        <v>44</v>
      </c>
      <c r="B16" t="s">
        <v>166</v>
      </c>
      <c r="C16" s="45">
        <v>1771182.6212430475</v>
      </c>
      <c r="D16" s="45"/>
      <c r="E16" s="45"/>
      <c r="F16" s="45"/>
    </row>
    <row r="17" spans="1:6" x14ac:dyDescent="0.5">
      <c r="A17" t="s">
        <v>46</v>
      </c>
      <c r="B17" t="s">
        <v>168</v>
      </c>
      <c r="C17" s="45">
        <v>968180.24104151409</v>
      </c>
      <c r="D17" s="45"/>
      <c r="E17" s="45"/>
      <c r="F17" s="45"/>
    </row>
    <row r="18" spans="1:6" x14ac:dyDescent="0.5">
      <c r="A18" t="s">
        <v>5</v>
      </c>
      <c r="B18" t="s">
        <v>123</v>
      </c>
      <c r="C18" s="45">
        <v>677502.13807398989</v>
      </c>
      <c r="D18" s="45"/>
      <c r="E18" s="45"/>
      <c r="F18" s="45"/>
    </row>
    <row r="19" spans="1:6" x14ac:dyDescent="0.5">
      <c r="A19" t="s">
        <v>38</v>
      </c>
      <c r="B19" t="s">
        <v>160</v>
      </c>
      <c r="C19" s="45">
        <v>430404.75751777366</v>
      </c>
      <c r="D19" s="45"/>
      <c r="E19" s="45"/>
      <c r="F19" s="45"/>
    </row>
    <row r="20" spans="1:6" x14ac:dyDescent="0.5">
      <c r="A20" t="s">
        <v>7</v>
      </c>
      <c r="B20" t="s">
        <v>125</v>
      </c>
      <c r="C20" s="45">
        <v>2461382.6872024965</v>
      </c>
      <c r="D20" s="45"/>
      <c r="E20" s="45"/>
      <c r="F20" s="45"/>
    </row>
    <row r="21" spans="1:6" x14ac:dyDescent="0.5">
      <c r="A21" t="s">
        <v>246</v>
      </c>
      <c r="B21" t="s">
        <v>194</v>
      </c>
      <c r="C21" s="45">
        <v>236520.01136044785</v>
      </c>
      <c r="D21" s="45"/>
      <c r="E21" s="45"/>
      <c r="F21" s="45"/>
    </row>
    <row r="22" spans="1:6" x14ac:dyDescent="0.5">
      <c r="A22" t="s">
        <v>34</v>
      </c>
      <c r="B22" t="s">
        <v>156</v>
      </c>
      <c r="C22" s="45">
        <v>1438146.5261956863</v>
      </c>
      <c r="D22" s="45"/>
      <c r="E22" s="45"/>
      <c r="F22" s="45"/>
    </row>
    <row r="23" spans="1:6" x14ac:dyDescent="0.5">
      <c r="A23" t="s">
        <v>37</v>
      </c>
      <c r="B23" t="s">
        <v>159</v>
      </c>
      <c r="C23" s="45">
        <v>1478501.688036161</v>
      </c>
      <c r="D23" s="45"/>
      <c r="E23" s="45"/>
      <c r="F23" s="45"/>
    </row>
    <row r="24" spans="1:6" x14ac:dyDescent="0.5">
      <c r="A24" t="s">
        <v>42</v>
      </c>
      <c r="B24" t="s">
        <v>164</v>
      </c>
      <c r="C24" s="45">
        <v>1458546.6145340735</v>
      </c>
      <c r="D24" s="45"/>
      <c r="E24" s="45"/>
      <c r="F24" s="45"/>
    </row>
    <row r="25" spans="1:6" x14ac:dyDescent="0.5">
      <c r="A25" t="s">
        <v>40</v>
      </c>
      <c r="B25" t="s">
        <v>162</v>
      </c>
      <c r="C25" s="45">
        <v>1812745.5865949206</v>
      </c>
      <c r="D25" s="45"/>
      <c r="E25" s="45"/>
      <c r="F25" s="45"/>
    </row>
    <row r="26" spans="1:6" x14ac:dyDescent="0.5">
      <c r="A26" t="s">
        <v>39</v>
      </c>
      <c r="B26" t="s">
        <v>161</v>
      </c>
      <c r="C26" s="45">
        <v>1934996.0792630715</v>
      </c>
      <c r="D26" s="45"/>
      <c r="E26" s="45"/>
      <c r="F26" s="45"/>
    </row>
    <row r="27" spans="1:6" x14ac:dyDescent="0.5">
      <c r="A27" t="s">
        <v>247</v>
      </c>
      <c r="B27" t="s">
        <v>163</v>
      </c>
      <c r="C27" s="45">
        <v>0</v>
      </c>
      <c r="D27" s="45"/>
      <c r="E27" s="45"/>
      <c r="F27" s="45"/>
    </row>
    <row r="28" spans="1:6" x14ac:dyDescent="0.5">
      <c r="A28" t="s">
        <v>248</v>
      </c>
      <c r="B28" t="s">
        <v>158</v>
      </c>
      <c r="C28" s="45">
        <v>1610032.0123328026</v>
      </c>
      <c r="D28" s="45"/>
      <c r="E28" s="45"/>
      <c r="F28" s="45"/>
    </row>
    <row r="29" spans="1:6" x14ac:dyDescent="0.5">
      <c r="A29" t="s">
        <v>68</v>
      </c>
      <c r="B29" t="s">
        <v>198</v>
      </c>
      <c r="C29" s="45">
        <v>9576027.0691149086</v>
      </c>
      <c r="D29" s="45"/>
      <c r="E29" s="45"/>
      <c r="F29" s="45"/>
    </row>
    <row r="30" spans="1:6" x14ac:dyDescent="0.5">
      <c r="A30" t="s">
        <v>84</v>
      </c>
      <c r="B30" t="s">
        <v>216</v>
      </c>
      <c r="C30" s="45">
        <v>4127328.5561228693</v>
      </c>
      <c r="D30" s="45"/>
      <c r="E30" s="45"/>
      <c r="F30" s="45"/>
    </row>
    <row r="31" spans="1:6" x14ac:dyDescent="0.5">
      <c r="A31" t="s">
        <v>35</v>
      </c>
      <c r="B31" t="s">
        <v>157</v>
      </c>
      <c r="C31" s="45">
        <v>2870356.8528394001</v>
      </c>
      <c r="D31" s="45"/>
      <c r="E31" s="45"/>
      <c r="F31" s="45"/>
    </row>
    <row r="32" spans="1:6" x14ac:dyDescent="0.5">
      <c r="A32" t="s">
        <v>30</v>
      </c>
      <c r="B32" t="s">
        <v>150</v>
      </c>
      <c r="C32" s="45">
        <v>1184908.1591274571</v>
      </c>
      <c r="D32" s="45"/>
      <c r="E32" s="45"/>
      <c r="F32" s="45"/>
    </row>
    <row r="33" spans="1:6" x14ac:dyDescent="0.5">
      <c r="A33" t="s">
        <v>31</v>
      </c>
      <c r="B33" t="s">
        <v>153</v>
      </c>
      <c r="C33" s="45">
        <v>901996.74119673762</v>
      </c>
      <c r="D33" s="45"/>
      <c r="E33" s="45"/>
      <c r="F33" s="45"/>
    </row>
    <row r="34" spans="1:6" x14ac:dyDescent="0.5">
      <c r="A34" t="s">
        <v>249</v>
      </c>
      <c r="B34" t="s">
        <v>148</v>
      </c>
      <c r="C34" s="45">
        <v>0</v>
      </c>
      <c r="D34" s="45"/>
      <c r="E34" s="45"/>
      <c r="F34" s="45"/>
    </row>
    <row r="35" spans="1:6" x14ac:dyDescent="0.5">
      <c r="A35" t="s">
        <v>29</v>
      </c>
      <c r="B35" t="s">
        <v>149</v>
      </c>
      <c r="C35" s="45">
        <v>0</v>
      </c>
      <c r="D35" s="45"/>
      <c r="E35" s="45"/>
      <c r="F35" s="45"/>
    </row>
    <row r="36" spans="1:6" x14ac:dyDescent="0.5">
      <c r="A36" t="s">
        <v>147</v>
      </c>
      <c r="B36" t="s">
        <v>146</v>
      </c>
      <c r="C36" s="45">
        <v>0</v>
      </c>
      <c r="D36" s="45"/>
      <c r="E36" s="45"/>
      <c r="F36" s="45"/>
    </row>
    <row r="37" spans="1:6" x14ac:dyDescent="0.5">
      <c r="A37" t="s">
        <v>27</v>
      </c>
      <c r="B37" t="s">
        <v>145</v>
      </c>
      <c r="C37" s="45">
        <v>58992.6719217957</v>
      </c>
      <c r="D37" s="45"/>
      <c r="E37" s="45"/>
      <c r="F37" s="45"/>
    </row>
    <row r="38" spans="1:6" x14ac:dyDescent="0.5">
      <c r="A38" t="s">
        <v>26</v>
      </c>
      <c r="B38" t="s">
        <v>144</v>
      </c>
      <c r="C38" s="45">
        <v>1690523.1866315287</v>
      </c>
      <c r="D38" s="45"/>
      <c r="E38" s="45"/>
      <c r="F38" s="45"/>
    </row>
    <row r="39" spans="1:6" x14ac:dyDescent="0.5">
      <c r="A39" t="s">
        <v>25</v>
      </c>
      <c r="B39" t="s">
        <v>143</v>
      </c>
      <c r="C39" s="45">
        <v>2483560.7660980467</v>
      </c>
      <c r="D39" s="45"/>
      <c r="E39" s="45"/>
      <c r="F39" s="45"/>
    </row>
    <row r="40" spans="1:6" x14ac:dyDescent="0.5">
      <c r="A40" t="s">
        <v>250</v>
      </c>
      <c r="B40" t="s">
        <v>142</v>
      </c>
      <c r="C40" s="45">
        <v>0</v>
      </c>
      <c r="D40" s="45"/>
      <c r="E40" s="45"/>
      <c r="F40" s="45"/>
    </row>
    <row r="41" spans="1:6" x14ac:dyDescent="0.5">
      <c r="A41" t="s">
        <v>20</v>
      </c>
      <c r="B41" t="s">
        <v>138</v>
      </c>
      <c r="C41" s="45">
        <v>3619600.5271432176</v>
      </c>
      <c r="D41" s="45"/>
      <c r="E41" s="45"/>
      <c r="F41" s="45"/>
    </row>
    <row r="42" spans="1:6" x14ac:dyDescent="0.5">
      <c r="A42" t="s">
        <v>251</v>
      </c>
      <c r="B42" t="s">
        <v>141</v>
      </c>
      <c r="C42" s="45">
        <v>3806462.4807030372</v>
      </c>
      <c r="D42" s="45"/>
      <c r="E42" s="45"/>
      <c r="F42" s="45"/>
    </row>
    <row r="43" spans="1:6" x14ac:dyDescent="0.5">
      <c r="A43" t="s">
        <v>19</v>
      </c>
      <c r="B43" t="s">
        <v>137</v>
      </c>
      <c r="C43" s="45">
        <v>1689063.5021235207</v>
      </c>
      <c r="D43" s="45"/>
      <c r="E43" s="45"/>
      <c r="F43" s="45"/>
    </row>
    <row r="44" spans="1:6" x14ac:dyDescent="0.5">
      <c r="A44" t="s">
        <v>252</v>
      </c>
      <c r="B44" t="s">
        <v>139</v>
      </c>
      <c r="C44" s="45">
        <v>0</v>
      </c>
      <c r="D44" s="45"/>
      <c r="E44" s="45"/>
      <c r="F44" s="45"/>
    </row>
    <row r="45" spans="1:6" x14ac:dyDescent="0.5">
      <c r="A45" t="s">
        <v>22</v>
      </c>
      <c r="B45" t="s">
        <v>140</v>
      </c>
      <c r="C45" s="45">
        <v>5092497.0852076486</v>
      </c>
      <c r="D45" s="45"/>
      <c r="E45" s="45"/>
      <c r="F45" s="45"/>
    </row>
    <row r="46" spans="1:6" x14ac:dyDescent="0.5">
      <c r="A46" t="s">
        <v>17</v>
      </c>
      <c r="B46" t="s">
        <v>135</v>
      </c>
      <c r="C46" s="45">
        <v>0</v>
      </c>
      <c r="D46" s="45"/>
      <c r="E46" s="45"/>
      <c r="F46" s="45"/>
    </row>
    <row r="47" spans="1:6" x14ac:dyDescent="0.5">
      <c r="A47" t="s">
        <v>253</v>
      </c>
      <c r="B47" t="s">
        <v>212</v>
      </c>
      <c r="C47" s="45">
        <v>0</v>
      </c>
      <c r="D47" s="45"/>
      <c r="E47" s="45"/>
      <c r="F47" s="45"/>
    </row>
    <row r="48" spans="1:6" x14ac:dyDescent="0.5">
      <c r="A48" t="s">
        <v>14</v>
      </c>
      <c r="B48" t="s">
        <v>132</v>
      </c>
      <c r="C48" s="45">
        <v>5288854.0252294876</v>
      </c>
      <c r="D48" s="45"/>
      <c r="E48" s="45"/>
      <c r="F48" s="45"/>
    </row>
    <row r="49" spans="1:6" x14ac:dyDescent="0.5">
      <c r="A49" t="s">
        <v>12</v>
      </c>
      <c r="B49" t="s">
        <v>130</v>
      </c>
      <c r="C49" s="45">
        <v>43285133.702009052</v>
      </c>
      <c r="D49" s="45"/>
      <c r="E49" s="45"/>
      <c r="F49" s="45"/>
    </row>
    <row r="50" spans="1:6" x14ac:dyDescent="0.5">
      <c r="A50" t="s">
        <v>254</v>
      </c>
      <c r="B50" t="s">
        <v>129</v>
      </c>
      <c r="C50" s="45">
        <v>0</v>
      </c>
      <c r="D50" s="45"/>
      <c r="E50" s="45"/>
      <c r="F50" s="45"/>
    </row>
    <row r="51" spans="1:6" x14ac:dyDescent="0.5">
      <c r="A51" t="s">
        <v>8</v>
      </c>
      <c r="B51" t="s">
        <v>126</v>
      </c>
      <c r="C51" s="45">
        <v>170495.70180621219</v>
      </c>
      <c r="D51" s="45"/>
      <c r="E51" s="45"/>
      <c r="F51" s="45"/>
    </row>
    <row r="52" spans="1:6" x14ac:dyDescent="0.5">
      <c r="A52" t="s">
        <v>86</v>
      </c>
      <c r="B52" t="s">
        <v>218</v>
      </c>
      <c r="C52" s="45">
        <v>1018390.2648159331</v>
      </c>
      <c r="D52" s="45"/>
      <c r="E52" s="45"/>
      <c r="F52" s="45"/>
    </row>
    <row r="53" spans="1:6" x14ac:dyDescent="0.5">
      <c r="A53" t="s">
        <v>85</v>
      </c>
      <c r="B53" t="s">
        <v>217</v>
      </c>
      <c r="C53" s="45">
        <v>490453.99469068134</v>
      </c>
      <c r="D53" s="45"/>
      <c r="E53" s="45"/>
      <c r="F53" s="45"/>
    </row>
    <row r="54" spans="1:6" x14ac:dyDescent="0.5">
      <c r="A54" t="s">
        <v>82</v>
      </c>
      <c r="B54" t="s">
        <v>214</v>
      </c>
      <c r="C54" s="45">
        <v>229072.14717292739</v>
      </c>
      <c r="D54" s="45"/>
      <c r="E54" s="45"/>
      <c r="F54" s="45"/>
    </row>
    <row r="55" spans="1:6" x14ac:dyDescent="0.5">
      <c r="A55" t="s">
        <v>9</v>
      </c>
      <c r="B55" t="s">
        <v>127</v>
      </c>
      <c r="C55" s="45">
        <v>2792584.9901775531</v>
      </c>
      <c r="D55" s="45"/>
      <c r="E55" s="45"/>
      <c r="F55" s="45"/>
    </row>
    <row r="56" spans="1:6" x14ac:dyDescent="0.5">
      <c r="A56" t="s">
        <v>18</v>
      </c>
      <c r="B56" t="s">
        <v>136</v>
      </c>
      <c r="C56" s="45">
        <v>1082300.4116228307</v>
      </c>
      <c r="D56" s="45"/>
      <c r="E56" s="45"/>
      <c r="F56" s="45"/>
    </row>
    <row r="57" spans="1:6" x14ac:dyDescent="0.5">
      <c r="A57" t="s">
        <v>64</v>
      </c>
      <c r="B57" t="s">
        <v>192</v>
      </c>
      <c r="C57" s="45">
        <v>0</v>
      </c>
      <c r="D57" s="45"/>
      <c r="E57" s="45"/>
      <c r="F57" s="45"/>
    </row>
    <row r="58" spans="1:6" x14ac:dyDescent="0.5">
      <c r="A58" t="s">
        <v>76</v>
      </c>
      <c r="B58" t="s">
        <v>206</v>
      </c>
      <c r="C58" s="45">
        <v>272176109.78490067</v>
      </c>
      <c r="D58" s="45"/>
      <c r="E58" s="45"/>
      <c r="F58" s="45"/>
    </row>
    <row r="59" spans="1:6" x14ac:dyDescent="0.5">
      <c r="A59" t="s">
        <v>70</v>
      </c>
      <c r="B59" t="s">
        <v>200</v>
      </c>
      <c r="C59" s="45">
        <v>1378243.3766338006</v>
      </c>
      <c r="D59" s="45"/>
      <c r="E59" s="45"/>
      <c r="F59" s="45"/>
    </row>
    <row r="60" spans="1:6" x14ac:dyDescent="0.5">
      <c r="A60" t="s">
        <v>78</v>
      </c>
      <c r="B60" t="s">
        <v>208</v>
      </c>
      <c r="C60" s="45">
        <v>0</v>
      </c>
      <c r="D60" s="45"/>
      <c r="E60" s="45"/>
      <c r="F60" s="45"/>
    </row>
    <row r="61" spans="1:6" x14ac:dyDescent="0.5">
      <c r="A61" t="s">
        <v>72</v>
      </c>
      <c r="B61" t="s">
        <v>202</v>
      </c>
      <c r="C61" s="45">
        <v>74457372.049003512</v>
      </c>
      <c r="D61" s="45"/>
      <c r="E61" s="45"/>
      <c r="F61" s="45"/>
    </row>
    <row r="62" spans="1:6" x14ac:dyDescent="0.5">
      <c r="A62" t="s">
        <v>74</v>
      </c>
      <c r="B62" t="s">
        <v>204</v>
      </c>
      <c r="C62" s="45">
        <v>55664360.487479255</v>
      </c>
      <c r="D62" s="45"/>
      <c r="E62" s="45"/>
      <c r="F62" s="45"/>
    </row>
    <row r="63" spans="1:6" x14ac:dyDescent="0.5">
      <c r="A63" t="s">
        <v>196</v>
      </c>
      <c r="B63" t="s">
        <v>195</v>
      </c>
      <c r="C63" s="45">
        <v>71001584.651449382</v>
      </c>
      <c r="D63" s="45"/>
      <c r="E63" s="45"/>
      <c r="F63" s="45"/>
    </row>
    <row r="64" spans="1:6" x14ac:dyDescent="0.5">
      <c r="A64" t="s">
        <v>75</v>
      </c>
      <c r="B64" t="s">
        <v>205</v>
      </c>
      <c r="C64" s="45">
        <v>19761715.829104766</v>
      </c>
      <c r="D64" s="45"/>
      <c r="E64" s="45"/>
      <c r="F64" s="45"/>
    </row>
    <row r="65" spans="1:6" x14ac:dyDescent="0.5">
      <c r="A65" t="s">
        <v>71</v>
      </c>
      <c r="B65" t="s">
        <v>201</v>
      </c>
      <c r="C65" s="45">
        <v>2637663.5315409461</v>
      </c>
      <c r="D65" s="45"/>
      <c r="E65" s="45"/>
      <c r="F65" s="45"/>
    </row>
    <row r="66" spans="1:6" x14ac:dyDescent="0.5">
      <c r="A66" t="s">
        <v>73</v>
      </c>
      <c r="B66" t="s">
        <v>203</v>
      </c>
      <c r="C66" s="45">
        <v>3108919.4756987114</v>
      </c>
      <c r="D66" s="45"/>
      <c r="E66" s="45"/>
      <c r="F66" s="45"/>
    </row>
    <row r="67" spans="1:6" x14ac:dyDescent="0.5">
      <c r="A67" t="s">
        <v>69</v>
      </c>
      <c r="B67" t="s">
        <v>199</v>
      </c>
      <c r="C67" s="45">
        <v>0</v>
      </c>
      <c r="D67" s="45"/>
      <c r="E67" s="45"/>
      <c r="F67" s="45"/>
    </row>
    <row r="68" spans="1:6" x14ac:dyDescent="0.5">
      <c r="A68" t="s">
        <v>62</v>
      </c>
      <c r="B68" t="s">
        <v>190</v>
      </c>
      <c r="C68" s="45">
        <v>0</v>
      </c>
      <c r="D68" s="45"/>
      <c r="E68" s="45"/>
      <c r="F68" s="45"/>
    </row>
    <row r="69" spans="1:6" x14ac:dyDescent="0.5">
      <c r="A69" t="s">
        <v>63</v>
      </c>
      <c r="B69" t="s">
        <v>191</v>
      </c>
      <c r="C69" s="45">
        <v>1450092.2955267853</v>
      </c>
      <c r="D69" s="45"/>
      <c r="E69" s="45"/>
      <c r="F69" s="45"/>
    </row>
    <row r="70" spans="1:6" x14ac:dyDescent="0.5">
      <c r="A70" t="s">
        <v>13</v>
      </c>
      <c r="B70" t="s">
        <v>131</v>
      </c>
      <c r="C70" s="45">
        <v>3541989.720608471</v>
      </c>
      <c r="D70" s="45"/>
      <c r="E70" s="45"/>
      <c r="F70" s="45"/>
    </row>
    <row r="71" spans="1:6" x14ac:dyDescent="0.5">
      <c r="A71" t="s">
        <v>58</v>
      </c>
      <c r="B71" t="s">
        <v>184</v>
      </c>
      <c r="C71" s="45">
        <v>3037186.408448034</v>
      </c>
      <c r="D71" s="45"/>
      <c r="E71" s="45"/>
      <c r="F71" s="45"/>
    </row>
    <row r="72" spans="1:6" x14ac:dyDescent="0.5">
      <c r="A72" t="s">
        <v>15</v>
      </c>
      <c r="B72" t="s">
        <v>133</v>
      </c>
      <c r="C72" s="45">
        <v>2275551.0231243484</v>
      </c>
      <c r="D72" s="45"/>
      <c r="E72" s="45"/>
      <c r="F72" s="45"/>
    </row>
    <row r="73" spans="1:6" x14ac:dyDescent="0.5">
      <c r="A73" t="s">
        <v>81</v>
      </c>
      <c r="B73" t="s">
        <v>213</v>
      </c>
      <c r="C73" s="45">
        <v>0</v>
      </c>
      <c r="D73" s="45"/>
      <c r="E73" s="45"/>
      <c r="F73" s="45"/>
    </row>
    <row r="74" spans="1:6" x14ac:dyDescent="0.5">
      <c r="A74" t="s">
        <v>57</v>
      </c>
      <c r="B74" t="s">
        <v>183</v>
      </c>
      <c r="C74" s="45">
        <v>0</v>
      </c>
      <c r="D74" s="45"/>
      <c r="E74" s="45"/>
      <c r="F74" s="45"/>
    </row>
    <row r="75" spans="1:6" x14ac:dyDescent="0.5">
      <c r="A75" t="s">
        <v>67</v>
      </c>
      <c r="B75" t="s">
        <v>197</v>
      </c>
      <c r="C75" s="45">
        <v>3669152.0634284662</v>
      </c>
      <c r="D75" s="45"/>
      <c r="E75" s="45"/>
      <c r="F75" s="45"/>
    </row>
    <row r="76" spans="1:6" x14ac:dyDescent="0.5">
      <c r="A76" t="s">
        <v>16</v>
      </c>
      <c r="B76" t="s">
        <v>134</v>
      </c>
      <c r="C76" s="45">
        <v>206570.58694149554</v>
      </c>
      <c r="D76" s="45"/>
      <c r="E76" s="45"/>
      <c r="F76" s="45"/>
    </row>
    <row r="77" spans="1:6" x14ac:dyDescent="0.5">
      <c r="A77" t="s">
        <v>60</v>
      </c>
      <c r="B77" t="s">
        <v>188</v>
      </c>
      <c r="C77" s="45">
        <v>2787202.0806082375</v>
      </c>
      <c r="D77" s="45"/>
      <c r="E77" s="45"/>
      <c r="F77" s="45"/>
    </row>
    <row r="78" spans="1:6" x14ac:dyDescent="0.5">
      <c r="A78" t="s">
        <v>61</v>
      </c>
      <c r="B78" t="s">
        <v>189</v>
      </c>
      <c r="C78" s="45">
        <v>427950.25034239329</v>
      </c>
      <c r="D78" s="45"/>
      <c r="E78" s="45"/>
      <c r="F78" s="45"/>
    </row>
    <row r="79" spans="1:6" x14ac:dyDescent="0.5">
      <c r="A79" t="s">
        <v>56</v>
      </c>
      <c r="B79" t="s">
        <v>182</v>
      </c>
      <c r="C79" s="45">
        <v>87594.661041241838</v>
      </c>
      <c r="D79" s="45"/>
      <c r="E79" s="45"/>
      <c r="F79" s="45"/>
    </row>
    <row r="80" spans="1:6" x14ac:dyDescent="0.5">
      <c r="A80" t="s">
        <v>244</v>
      </c>
      <c r="B80" t="s">
        <v>245</v>
      </c>
      <c r="C80" s="45">
        <v>302363.21951593878</v>
      </c>
      <c r="D80" s="45"/>
      <c r="E80" s="45"/>
      <c r="F80" s="45"/>
    </row>
    <row r="81" spans="1:6" x14ac:dyDescent="0.5">
      <c r="A81" s="46" t="s">
        <v>83</v>
      </c>
      <c r="B81" s="46" t="s">
        <v>215</v>
      </c>
      <c r="C81" s="47">
        <v>14881689.601600846</v>
      </c>
      <c r="D81" s="45" t="s">
        <v>256</v>
      </c>
      <c r="E81" s="45"/>
      <c r="F81" s="45"/>
    </row>
    <row r="82" spans="1:6" x14ac:dyDescent="0.5">
      <c r="A82" s="46" t="s">
        <v>77</v>
      </c>
      <c r="B82" s="46" t="s">
        <v>207</v>
      </c>
      <c r="C82" s="47">
        <v>655952.04601494258</v>
      </c>
      <c r="D82" s="45" t="s">
        <v>257</v>
      </c>
      <c r="E82" s="45"/>
      <c r="F82" s="45"/>
    </row>
    <row r="83" spans="1:6" x14ac:dyDescent="0.5">
      <c r="A83" s="46" t="s">
        <v>79</v>
      </c>
      <c r="B83" s="46" t="s">
        <v>128</v>
      </c>
      <c r="C83" s="47">
        <v>12716312.508473372</v>
      </c>
      <c r="D83" s="45" t="s">
        <v>258</v>
      </c>
      <c r="E83" s="45"/>
      <c r="F83" s="15"/>
    </row>
    <row r="84" spans="1:6" x14ac:dyDescent="0.5">
      <c r="D84" s="45"/>
      <c r="E84" s="45"/>
      <c r="F84" s="45"/>
    </row>
    <row r="85" spans="1:6" x14ac:dyDescent="0.5">
      <c r="C85" s="45"/>
      <c r="D85" s="45"/>
      <c r="E85" s="45"/>
      <c r="F85" s="45"/>
    </row>
    <row r="86" spans="1:6" x14ac:dyDescent="0.5">
      <c r="C86" s="45"/>
      <c r="D86" s="45"/>
      <c r="E86" s="45"/>
      <c r="F86" s="45"/>
    </row>
    <row r="87" spans="1:6" x14ac:dyDescent="0.5">
      <c r="C87" s="45"/>
      <c r="D87" s="45"/>
      <c r="E87" s="45"/>
      <c r="F87" s="45"/>
    </row>
    <row r="88" spans="1:6" x14ac:dyDescent="0.5">
      <c r="C88" s="45"/>
      <c r="D88" s="45"/>
      <c r="E88" s="45"/>
      <c r="F88" s="45"/>
    </row>
    <row r="89" spans="1:6" x14ac:dyDescent="0.5">
      <c r="C89" s="45"/>
      <c r="D89" s="45"/>
      <c r="E89" s="45"/>
      <c r="F89" s="45"/>
    </row>
    <row r="90" spans="1:6" x14ac:dyDescent="0.5">
      <c r="D90" s="45"/>
      <c r="E90" s="45"/>
      <c r="F90" s="45"/>
    </row>
    <row r="91" spans="1:6" x14ac:dyDescent="0.5">
      <c r="D91" s="45"/>
      <c r="E91" s="45"/>
      <c r="F91" s="45"/>
    </row>
    <row r="92" spans="1:6" x14ac:dyDescent="0.5">
      <c r="D92" s="45"/>
      <c r="E92" s="45"/>
      <c r="F92" s="45"/>
    </row>
    <row r="93" spans="1:6" x14ac:dyDescent="0.5">
      <c r="D93" s="45"/>
      <c r="E93" s="45"/>
      <c r="F93" s="45"/>
    </row>
    <row r="94" spans="1:6" x14ac:dyDescent="0.5">
      <c r="D94" s="45"/>
      <c r="E94" s="45"/>
      <c r="F94" s="45"/>
    </row>
    <row r="95" spans="1:6" x14ac:dyDescent="0.5">
      <c r="D95" s="45"/>
      <c r="E95" s="45"/>
      <c r="F95" s="45"/>
    </row>
    <row r="96" spans="1:6" x14ac:dyDescent="0.5">
      <c r="D96" s="45"/>
      <c r="E96" s="45"/>
      <c r="F96" s="45"/>
    </row>
    <row r="97" spans="4:6" x14ac:dyDescent="0.5">
      <c r="D97" s="45"/>
      <c r="E97" s="45"/>
      <c r="F97" s="45"/>
    </row>
    <row r="98" spans="4:6" x14ac:dyDescent="0.5">
      <c r="D98" s="45"/>
      <c r="E98" s="45"/>
      <c r="F98" s="45"/>
    </row>
    <row r="99" spans="4:6" x14ac:dyDescent="0.5">
      <c r="D99" s="45"/>
      <c r="E99" s="45"/>
      <c r="F99" s="45"/>
    </row>
    <row r="100" spans="4:6" x14ac:dyDescent="0.5">
      <c r="D100" s="45"/>
      <c r="E100" s="45"/>
      <c r="F100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503D-4195-4C1A-86F4-A3899FF96BD8}">
  <dimension ref="A1:M9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7" sqref="F17"/>
    </sheetView>
  </sheetViews>
  <sheetFormatPr baseColWidth="10" defaultColWidth="9.109375" defaultRowHeight="14.4" x14ac:dyDescent="0.3"/>
  <cols>
    <col min="1" max="1" width="15.109375" style="8" customWidth="1"/>
    <col min="2" max="2" width="28.44140625" style="8" bestFit="1" customWidth="1"/>
    <col min="3" max="3" width="11.44140625" style="8" customWidth="1"/>
    <col min="4" max="4" width="16.109375" style="37" customWidth="1"/>
    <col min="5" max="5" width="15.109375" style="8" customWidth="1"/>
    <col min="6" max="6" width="12.88671875" style="8" customWidth="1"/>
    <col min="7" max="7" width="15" style="8" customWidth="1"/>
    <col min="8" max="8" width="14" style="8" customWidth="1"/>
    <col min="9" max="9" width="9.109375" style="37" customWidth="1"/>
    <col min="10" max="10" width="9.109375" style="8"/>
    <col min="11" max="11" width="15.88671875" style="8" customWidth="1"/>
    <col min="12" max="16384" width="9.109375" style="8"/>
  </cols>
  <sheetData>
    <row r="1" spans="1:13" x14ac:dyDescent="0.3">
      <c r="A1" s="8" t="s">
        <v>0</v>
      </c>
      <c r="B1" s="11">
        <f>E5-G5</f>
        <v>781103035.26188493</v>
      </c>
      <c r="D1" s="7"/>
    </row>
    <row r="2" spans="1:13" x14ac:dyDescent="0.3">
      <c r="A2" s="8" t="s">
        <v>1</v>
      </c>
      <c r="B2" s="10">
        <v>350</v>
      </c>
    </row>
    <row r="3" spans="1:13" x14ac:dyDescent="0.3">
      <c r="B3" s="17" t="s">
        <v>2</v>
      </c>
    </row>
    <row r="4" spans="1:13" x14ac:dyDescent="0.3">
      <c r="E4" s="12"/>
      <c r="K4" s="15"/>
    </row>
    <row r="5" spans="1:13" x14ac:dyDescent="0.3">
      <c r="E5" s="12">
        <f>SUM(E7:E95)</f>
        <v>2545098019.2943745</v>
      </c>
      <c r="F5" s="12"/>
      <c r="G5" s="12">
        <f>SUM(G7:G95)</f>
        <v>1763994984.0324895</v>
      </c>
      <c r="H5" s="12">
        <f>SUM(H7:H95)</f>
        <v>781103035.26188505</v>
      </c>
      <c r="K5" s="12"/>
    </row>
    <row r="6" spans="1:13" ht="45.6" x14ac:dyDescent="0.5">
      <c r="A6" s="8" t="s">
        <v>3</v>
      </c>
      <c r="B6" s="8" t="s">
        <v>4</v>
      </c>
      <c r="C6" s="18" t="s">
        <v>219</v>
      </c>
      <c r="D6" s="38" t="s">
        <v>242</v>
      </c>
      <c r="E6" s="19" t="s">
        <v>229</v>
      </c>
      <c r="F6" s="20" t="s">
        <v>230</v>
      </c>
      <c r="G6" s="19" t="s">
        <v>231</v>
      </c>
      <c r="H6" s="36" t="s">
        <v>232</v>
      </c>
      <c r="I6" s="39" t="s">
        <v>220</v>
      </c>
      <c r="K6" s="15"/>
      <c r="M6"/>
    </row>
    <row r="7" spans="1:13" x14ac:dyDescent="0.3">
      <c r="A7" s="8" t="s">
        <v>123</v>
      </c>
      <c r="B7" s="8" t="s">
        <v>5</v>
      </c>
      <c r="C7" s="13">
        <f>_xlfn.XLOOKUP(B7,'pris per selskap'!B:B,'pris per selskap'!H:H)</f>
        <v>3249</v>
      </c>
      <c r="D7" s="37">
        <f>VLOOKUP(B7,'pris per selskap'!$B$4:$N$92,13,FALSE)</f>
        <v>558.52635828685436</v>
      </c>
      <c r="E7" s="14">
        <f>C7*D7</f>
        <v>1814652.1380739899</v>
      </c>
      <c r="F7" s="34">
        <f>IF(D7&gt;$B$2,$B$2,D7)</f>
        <v>350</v>
      </c>
      <c r="G7" s="14">
        <f>F7*C7</f>
        <v>1137150</v>
      </c>
      <c r="H7" s="15">
        <f>E7-G7</f>
        <v>677502.13807398989</v>
      </c>
      <c r="I7" s="37">
        <f>IF((D7-$B$2)&lt;0, 0,(D7-$B$2))</f>
        <v>208.52635828685436</v>
      </c>
      <c r="J7" s="33"/>
      <c r="K7" s="15"/>
    </row>
    <row r="8" spans="1:13" x14ac:dyDescent="0.3">
      <c r="A8" s="8" t="s">
        <v>124</v>
      </c>
      <c r="B8" s="8" t="s">
        <v>6</v>
      </c>
      <c r="C8" s="13">
        <f>_xlfn.XLOOKUP(B8,'pris per selskap'!B:B,'pris per selskap'!H:H)</f>
        <v>3260</v>
      </c>
      <c r="D8" s="37">
        <f>VLOOKUP(B8,'pris per selskap'!$B$4:$N$92,13,FALSE)</f>
        <v>558.52635828685436</v>
      </c>
      <c r="E8" s="14">
        <f t="shared" ref="E8:E38" si="0">C8*D8</f>
        <v>1820795.9280151452</v>
      </c>
      <c r="F8" s="34">
        <f>IF(D8&gt;$B$2,$B$2,D8)</f>
        <v>350</v>
      </c>
      <c r="G8" s="14">
        <f t="shared" ref="G8:G38" si="1">F8*C8</f>
        <v>1141000</v>
      </c>
      <c r="H8" s="15">
        <f>E8-G8</f>
        <v>679795.92801514524</v>
      </c>
      <c r="I8" s="37">
        <f t="shared" ref="I8:I70" si="2">IF((D8-$B$2)&lt;0, 0,(D8-$B$2))</f>
        <v>208.52635828685436</v>
      </c>
      <c r="J8" s="33"/>
      <c r="K8" s="15"/>
      <c r="L8" s="16"/>
    </row>
    <row r="9" spans="1:13" x14ac:dyDescent="0.3">
      <c r="A9" s="8" t="s">
        <v>125</v>
      </c>
      <c r="B9" s="8" t="s">
        <v>7</v>
      </c>
      <c r="C9" s="13">
        <f>_xlfn.XLOOKUP(B9,'pris per selskap'!B:B,'pris per selskap'!H:H)</f>
        <v>9020</v>
      </c>
      <c r="D9" s="37">
        <f>VLOOKUP(B9,'pris per selskap'!$B$4:$N$92,13,FALSE)</f>
        <v>622.8805639914076</v>
      </c>
      <c r="E9" s="14">
        <f t="shared" si="0"/>
        <v>5618382.6872024965</v>
      </c>
      <c r="F9" s="34">
        <f t="shared" ref="F9:F38" si="3">IF(D9&gt;$B$2,$B$2,D9)</f>
        <v>350</v>
      </c>
      <c r="G9" s="14">
        <f t="shared" si="1"/>
        <v>3157000</v>
      </c>
      <c r="H9" s="15">
        <f t="shared" ref="H9:H38" si="4">E9-G9</f>
        <v>2461382.6872024965</v>
      </c>
      <c r="I9" s="37">
        <f t="shared" si="2"/>
        <v>272.8805639914076</v>
      </c>
      <c r="J9" s="33"/>
      <c r="K9" s="15"/>
    </row>
    <row r="10" spans="1:13" x14ac:dyDescent="0.3">
      <c r="A10" s="8" t="s">
        <v>126</v>
      </c>
      <c r="B10" s="8" t="s">
        <v>8</v>
      </c>
      <c r="C10" s="13">
        <f>_xlfn.XLOOKUP(B10,'pris per selskap'!B:B,'pris per selskap'!H:H)</f>
        <v>847</v>
      </c>
      <c r="D10" s="37">
        <f>VLOOKUP(B10,'pris per selskap'!$B$4:$N$92,13,FALSE)</f>
        <v>551.29362668974284</v>
      </c>
      <c r="E10" s="14">
        <f t="shared" si="0"/>
        <v>466945.70180621219</v>
      </c>
      <c r="F10" s="34">
        <f t="shared" si="3"/>
        <v>350</v>
      </c>
      <c r="G10" s="14">
        <f t="shared" si="1"/>
        <v>296450</v>
      </c>
      <c r="H10" s="15">
        <f t="shared" si="4"/>
        <v>170495.70180621219</v>
      </c>
      <c r="I10" s="37">
        <f t="shared" si="2"/>
        <v>201.29362668974284</v>
      </c>
      <c r="J10" s="33"/>
      <c r="K10" s="15"/>
    </row>
    <row r="11" spans="1:13" x14ac:dyDescent="0.3">
      <c r="A11" s="8" t="s">
        <v>127</v>
      </c>
      <c r="B11" s="8" t="s">
        <v>9</v>
      </c>
      <c r="C11" s="13">
        <f>_xlfn.XLOOKUP(B11,'pris per selskap'!B:B,'pris per selskap'!H:H)</f>
        <v>13392</v>
      </c>
      <c r="D11" s="37">
        <f>VLOOKUP(B11,'pris per selskap'!$B$4:$N$92,13,FALSE)</f>
        <v>558.52635828685436</v>
      </c>
      <c r="E11" s="14">
        <f t="shared" si="0"/>
        <v>7479784.9901775531</v>
      </c>
      <c r="F11" s="34">
        <f t="shared" si="3"/>
        <v>350</v>
      </c>
      <c r="G11" s="14">
        <f t="shared" si="1"/>
        <v>4687200</v>
      </c>
      <c r="H11" s="15">
        <f t="shared" si="4"/>
        <v>2792584.9901775531</v>
      </c>
      <c r="I11" s="37">
        <f t="shared" si="2"/>
        <v>208.52635828685436</v>
      </c>
      <c r="J11" s="33"/>
      <c r="K11" s="15"/>
    </row>
    <row r="12" spans="1:13" x14ac:dyDescent="0.3">
      <c r="A12" s="8" t="s">
        <v>128</v>
      </c>
      <c r="B12" s="8" t="s">
        <v>10</v>
      </c>
      <c r="C12" s="13">
        <f>_xlfn.XLOOKUP(B12,'pris per selskap'!B:B,'pris per selskap'!H:H)</f>
        <v>154528</v>
      </c>
      <c r="D12" s="37">
        <f>VLOOKUP(B12,'pris per selskap'!$B$4:$N$92,13,FALSE)</f>
        <v>381.39578069281305</v>
      </c>
      <c r="E12" s="14">
        <f t="shared" si="0"/>
        <v>58936327.198899016</v>
      </c>
      <c r="F12" s="34">
        <f t="shared" si="3"/>
        <v>350</v>
      </c>
      <c r="G12" s="14">
        <f t="shared" si="1"/>
        <v>54084800</v>
      </c>
      <c r="H12" s="15">
        <f t="shared" si="4"/>
        <v>4851527.1988990158</v>
      </c>
      <c r="I12" s="37">
        <f t="shared" si="2"/>
        <v>31.395780692813048</v>
      </c>
      <c r="J12" s="33"/>
      <c r="K12" s="15"/>
    </row>
    <row r="13" spans="1:13" x14ac:dyDescent="0.3">
      <c r="A13" s="8" t="s">
        <v>129</v>
      </c>
      <c r="B13" s="8" t="s">
        <v>11</v>
      </c>
      <c r="C13" s="13">
        <f>_xlfn.XLOOKUP(B13,'pris per selskap'!B:B,'pris per selskap'!H:H)</f>
        <v>8554</v>
      </c>
      <c r="D13" s="37">
        <f>VLOOKUP(B13,'pris per selskap'!$B$4:$N$92,13,FALSE)</f>
        <v>322.69793576605247</v>
      </c>
      <c r="E13" s="14">
        <f t="shared" si="0"/>
        <v>2760358.142542813</v>
      </c>
      <c r="F13" s="34">
        <f t="shared" si="3"/>
        <v>322.69793576605247</v>
      </c>
      <c r="G13" s="14">
        <f t="shared" si="1"/>
        <v>2760358.142542813</v>
      </c>
      <c r="H13" s="15">
        <f>E13-G13</f>
        <v>0</v>
      </c>
      <c r="I13" s="37">
        <f t="shared" si="2"/>
        <v>0</v>
      </c>
      <c r="J13" s="33"/>
      <c r="K13" s="15"/>
    </row>
    <row r="14" spans="1:13" x14ac:dyDescent="0.3">
      <c r="A14" s="8" t="s">
        <v>130</v>
      </c>
      <c r="B14" s="8" t="s">
        <v>12</v>
      </c>
      <c r="C14" s="13">
        <f>_xlfn.XLOOKUP(B14,'pris per selskap'!B:B,'pris per selskap'!H:H)</f>
        <v>158623</v>
      </c>
      <c r="D14" s="37">
        <f>VLOOKUP(B14,'pris per selskap'!$B$4:$N$92,13,FALSE)</f>
        <v>622.8805639914076</v>
      </c>
      <c r="E14" s="14">
        <f t="shared" si="0"/>
        <v>98803183.702009052</v>
      </c>
      <c r="F14" s="34">
        <f t="shared" si="3"/>
        <v>350</v>
      </c>
      <c r="G14" s="14">
        <f t="shared" si="1"/>
        <v>55518050</v>
      </c>
      <c r="H14" s="15">
        <f t="shared" si="4"/>
        <v>43285133.702009052</v>
      </c>
      <c r="I14" s="37">
        <f t="shared" si="2"/>
        <v>272.8805639914076</v>
      </c>
      <c r="J14" s="33"/>
      <c r="K14" s="15"/>
    </row>
    <row r="15" spans="1:13" x14ac:dyDescent="0.3">
      <c r="A15" s="8" t="s">
        <v>131</v>
      </c>
      <c r="B15" s="8" t="s">
        <v>13</v>
      </c>
      <c r="C15" s="13">
        <f>_xlfn.XLOOKUP(B15,'pris per selskap'!B:B,'pris per selskap'!H:H)</f>
        <v>12980</v>
      </c>
      <c r="D15" s="37">
        <f>VLOOKUP(B15,'pris per selskap'!$B$4:$N$92,13,FALSE)</f>
        <v>622.8805639914076</v>
      </c>
      <c r="E15" s="14">
        <f t="shared" si="0"/>
        <v>8084989.720608471</v>
      </c>
      <c r="F15" s="34">
        <f t="shared" si="3"/>
        <v>350</v>
      </c>
      <c r="G15" s="14">
        <f t="shared" si="1"/>
        <v>4543000</v>
      </c>
      <c r="H15" s="15">
        <f t="shared" si="4"/>
        <v>3541989.720608471</v>
      </c>
      <c r="I15" s="37">
        <f t="shared" si="2"/>
        <v>272.8805639914076</v>
      </c>
      <c r="J15" s="33"/>
      <c r="K15" s="15"/>
    </row>
    <row r="16" spans="1:13" x14ac:dyDescent="0.3">
      <c r="A16" s="8" t="s">
        <v>132</v>
      </c>
      <c r="B16" s="8" t="s">
        <v>14</v>
      </c>
      <c r="C16" s="13">
        <f>_xlfn.XLOOKUP(B16,'pris per selskap'!B:B,'pris per selskap'!H:H)</f>
        <v>25363</v>
      </c>
      <c r="D16" s="37">
        <f>VLOOKUP(B16,'pris per selskap'!$B$4:$N$92,13,FALSE)</f>
        <v>558.52635828685436</v>
      </c>
      <c r="E16" s="14">
        <f t="shared" si="0"/>
        <v>14165904.025229488</v>
      </c>
      <c r="F16" s="34">
        <f t="shared" si="3"/>
        <v>350</v>
      </c>
      <c r="G16" s="14">
        <f t="shared" si="1"/>
        <v>8877050</v>
      </c>
      <c r="H16" s="15">
        <f t="shared" si="4"/>
        <v>5288854.0252294876</v>
      </c>
      <c r="I16" s="37">
        <f t="shared" si="2"/>
        <v>208.52635828685436</v>
      </c>
      <c r="J16" s="33"/>
      <c r="K16" s="15"/>
    </row>
    <row r="17" spans="1:11" x14ac:dyDescent="0.3">
      <c r="A17" s="8" t="s">
        <v>133</v>
      </c>
      <c r="B17" s="8" t="s">
        <v>15</v>
      </c>
      <c r="C17" s="13">
        <f>_xlfn.XLOOKUP(B17,'pris per selskap'!B:B,'pris per selskap'!H:H)</f>
        <v>8339</v>
      </c>
      <c r="D17" s="37">
        <f>VLOOKUP(B17,'pris per selskap'!$B$4:$N$92,13,FALSE)</f>
        <v>622.8805639914076</v>
      </c>
      <c r="E17" s="14">
        <f t="shared" si="0"/>
        <v>5194201.0231243484</v>
      </c>
      <c r="F17" s="34">
        <f t="shared" si="3"/>
        <v>350</v>
      </c>
      <c r="G17" s="14">
        <f t="shared" si="1"/>
        <v>2918650</v>
      </c>
      <c r="H17" s="15">
        <f t="shared" si="4"/>
        <v>2275551.0231243484</v>
      </c>
      <c r="I17" s="37">
        <f t="shared" si="2"/>
        <v>272.8805639914076</v>
      </c>
      <c r="J17" s="33"/>
      <c r="K17" s="15"/>
    </row>
    <row r="18" spans="1:11" x14ac:dyDescent="0.3">
      <c r="A18" s="8" t="s">
        <v>134</v>
      </c>
      <c r="B18" s="8" t="s">
        <v>16</v>
      </c>
      <c r="C18" s="13">
        <f>_xlfn.XLOOKUP(B18,'pris per selskap'!B:B,'pris per selskap'!H:H)</f>
        <v>757</v>
      </c>
      <c r="D18" s="37">
        <f>VLOOKUP(B18,'pris per selskap'!$B$4:$N$92,13,FALSE)</f>
        <v>622.8805639914076</v>
      </c>
      <c r="E18" s="14">
        <f t="shared" si="0"/>
        <v>471520.58694149554</v>
      </c>
      <c r="F18" s="34">
        <f t="shared" si="3"/>
        <v>350</v>
      </c>
      <c r="G18" s="14">
        <f t="shared" si="1"/>
        <v>264950</v>
      </c>
      <c r="H18" s="15">
        <f t="shared" si="4"/>
        <v>206570.58694149554</v>
      </c>
      <c r="I18" s="37">
        <f t="shared" si="2"/>
        <v>272.8805639914076</v>
      </c>
      <c r="J18" s="33"/>
      <c r="K18" s="15"/>
    </row>
    <row r="19" spans="1:11" x14ac:dyDescent="0.3">
      <c r="A19" s="8" t="s">
        <v>135</v>
      </c>
      <c r="B19" s="8" t="s">
        <v>17</v>
      </c>
      <c r="C19" s="13">
        <f>_xlfn.XLOOKUP(B19,'pris per selskap'!B:B,'pris per selskap'!H:H)</f>
        <v>129415</v>
      </c>
      <c r="D19" s="37">
        <f>VLOOKUP(B19,'pris per selskap'!$B$4:$N$92,13,FALSE)</f>
        <v>322.69793576605247</v>
      </c>
      <c r="E19" s="14">
        <f t="shared" si="0"/>
        <v>41761953.357163683</v>
      </c>
      <c r="F19" s="34">
        <f t="shared" si="3"/>
        <v>322.69793576605247</v>
      </c>
      <c r="G19" s="14">
        <f>F19*C19</f>
        <v>41761953.357163683</v>
      </c>
      <c r="H19" s="15">
        <f t="shared" si="4"/>
        <v>0</v>
      </c>
      <c r="I19" s="37">
        <f t="shared" si="2"/>
        <v>0</v>
      </c>
      <c r="J19" s="33"/>
      <c r="K19" s="15"/>
    </row>
    <row r="20" spans="1:11" x14ac:dyDescent="0.3">
      <c r="A20" s="8" t="s">
        <v>136</v>
      </c>
      <c r="B20" s="8" t="s">
        <v>18</v>
      </c>
      <c r="C20" s="13">
        <f>_xlfn.XLOOKUP(B20,'pris per selskap'!B:B,'pris per selskap'!H:H)</f>
        <v>8953</v>
      </c>
      <c r="D20" s="37">
        <f>VLOOKUP(B20,'pris per selskap'!$B$4:$N$92,13,FALSE)</f>
        <v>470.88689954460301</v>
      </c>
      <c r="E20" s="14">
        <f t="shared" si="0"/>
        <v>4215850.4116228307</v>
      </c>
      <c r="F20" s="34">
        <f t="shared" si="3"/>
        <v>350</v>
      </c>
      <c r="G20" s="14">
        <f t="shared" si="1"/>
        <v>3133550</v>
      </c>
      <c r="H20" s="15">
        <f t="shared" si="4"/>
        <v>1082300.4116228307</v>
      </c>
      <c r="I20" s="37">
        <f t="shared" si="2"/>
        <v>120.88689954460301</v>
      </c>
      <c r="J20" s="33"/>
      <c r="K20" s="15"/>
    </row>
    <row r="21" spans="1:11" x14ac:dyDescent="0.3">
      <c r="A21" s="8" t="s">
        <v>137</v>
      </c>
      <c r="B21" s="8" t="s">
        <v>19</v>
      </c>
      <c r="C21" s="13">
        <f>_xlfn.XLOOKUP(B21,'pris per selskap'!B:B,'pris per selskap'!H:H)</f>
        <v>8100</v>
      </c>
      <c r="D21" s="37">
        <f>VLOOKUP(B21,'pris per selskap'!$B$4:$N$92,13,FALSE)</f>
        <v>558.52635828685436</v>
      </c>
      <c r="E21" s="14">
        <f t="shared" si="0"/>
        <v>4524063.5021235207</v>
      </c>
      <c r="F21" s="34">
        <f t="shared" si="3"/>
        <v>350</v>
      </c>
      <c r="G21" s="14">
        <f t="shared" si="1"/>
        <v>2835000</v>
      </c>
      <c r="H21" s="15">
        <f t="shared" si="4"/>
        <v>1689063.5021235207</v>
      </c>
      <c r="I21" s="37">
        <f t="shared" si="2"/>
        <v>208.52635828685436</v>
      </c>
      <c r="J21" s="33"/>
      <c r="K21" s="15"/>
    </row>
    <row r="22" spans="1:11" x14ac:dyDescent="0.3">
      <c r="A22" s="8" t="s">
        <v>138</v>
      </c>
      <c r="B22" s="8" t="s">
        <v>20</v>
      </c>
      <c r="C22" s="13">
        <f>_xlfn.XLOOKUP(B22,'pris per selskap'!B:B,'pris per selskap'!H:H)</f>
        <v>17358</v>
      </c>
      <c r="D22" s="37">
        <f>VLOOKUP(B22,'pris per selskap'!$B$4:$N$92,13,FALSE)</f>
        <v>558.52635828685436</v>
      </c>
      <c r="E22" s="14">
        <f t="shared" si="0"/>
        <v>9694900.5271432176</v>
      </c>
      <c r="F22" s="34">
        <f t="shared" si="3"/>
        <v>350</v>
      </c>
      <c r="G22" s="14">
        <f t="shared" si="1"/>
        <v>6075300</v>
      </c>
      <c r="H22" s="15">
        <f t="shared" si="4"/>
        <v>3619600.5271432176</v>
      </c>
      <c r="I22" s="37">
        <f t="shared" si="2"/>
        <v>208.52635828685436</v>
      </c>
      <c r="J22" s="33"/>
      <c r="K22" s="15"/>
    </row>
    <row r="23" spans="1:11" x14ac:dyDescent="0.3">
      <c r="A23" s="8" t="s">
        <v>139</v>
      </c>
      <c r="B23" s="8" t="s">
        <v>21</v>
      </c>
      <c r="C23" s="13">
        <f>_xlfn.XLOOKUP(B23,'pris per selskap'!B:B,'pris per selskap'!H:H)</f>
        <v>8682</v>
      </c>
      <c r="D23" s="37">
        <f>VLOOKUP(B23,'pris per selskap'!$B$4:$N$92,13,FALSE)</f>
        <v>322.69793576605247</v>
      </c>
      <c r="E23" s="14">
        <f t="shared" si="0"/>
        <v>2801663.4783208673</v>
      </c>
      <c r="F23" s="34">
        <f t="shared" si="3"/>
        <v>322.69793576605247</v>
      </c>
      <c r="G23" s="14">
        <f t="shared" si="1"/>
        <v>2801663.4783208673</v>
      </c>
      <c r="H23" s="15">
        <f t="shared" si="4"/>
        <v>0</v>
      </c>
      <c r="I23" s="37">
        <f t="shared" si="2"/>
        <v>0</v>
      </c>
      <c r="J23" s="33"/>
      <c r="K23" s="15"/>
    </row>
    <row r="24" spans="1:11" x14ac:dyDescent="0.3">
      <c r="A24" s="8" t="s">
        <v>140</v>
      </c>
      <c r="B24" s="8" t="s">
        <v>22</v>
      </c>
      <c r="C24" s="13">
        <f>_xlfn.XLOOKUP(B24,'pris per selskap'!B:B,'pris per selskap'!H:H)</f>
        <v>18662</v>
      </c>
      <c r="D24" s="37">
        <f>VLOOKUP(B24,'pris per selskap'!$B$4:$N$92,13,FALSE)</f>
        <v>622.8805639914076</v>
      </c>
      <c r="E24" s="14">
        <f t="shared" si="0"/>
        <v>11624197.085207649</v>
      </c>
      <c r="F24" s="34">
        <f t="shared" si="3"/>
        <v>350</v>
      </c>
      <c r="G24" s="14">
        <f t="shared" si="1"/>
        <v>6531700</v>
      </c>
      <c r="H24" s="15">
        <f t="shared" si="4"/>
        <v>5092497.0852076486</v>
      </c>
      <c r="I24" s="37">
        <f t="shared" si="2"/>
        <v>272.8805639914076</v>
      </c>
      <c r="J24" s="33"/>
      <c r="K24" s="15"/>
    </row>
    <row r="25" spans="1:11" x14ac:dyDescent="0.3">
      <c r="A25" s="8" t="s">
        <v>141</v>
      </c>
      <c r="B25" s="8" t="s">
        <v>23</v>
      </c>
      <c r="C25" s="13">
        <f>_xlfn.XLOOKUP(B25,'pris per selskap'!B:B,'pris per selskap'!H:H)</f>
        <v>18910</v>
      </c>
      <c r="D25" s="37">
        <f>VLOOKUP(B25,'pris per selskap'!$B$4:$N$92,13,FALSE)</f>
        <v>551.29362668974284</v>
      </c>
      <c r="E25" s="14">
        <f t="shared" si="0"/>
        <v>10424962.480703037</v>
      </c>
      <c r="F25" s="34">
        <f t="shared" si="3"/>
        <v>350</v>
      </c>
      <c r="G25" s="14">
        <f t="shared" si="1"/>
        <v>6618500</v>
      </c>
      <c r="H25" s="15">
        <f t="shared" si="4"/>
        <v>3806462.4807030372</v>
      </c>
      <c r="I25" s="37">
        <f t="shared" si="2"/>
        <v>201.29362668974284</v>
      </c>
      <c r="J25" s="33"/>
      <c r="K25" s="15"/>
    </row>
    <row r="26" spans="1:11" x14ac:dyDescent="0.3">
      <c r="A26" s="8" t="s">
        <v>142</v>
      </c>
      <c r="B26" s="8" t="s">
        <v>24</v>
      </c>
      <c r="C26" s="13">
        <f>_xlfn.XLOOKUP(B26,'pris per selskap'!B:B,'pris per selskap'!H:H)</f>
        <v>10348</v>
      </c>
      <c r="D26" s="37">
        <f>VLOOKUP(B26,'pris per selskap'!$B$4:$N$92,13,FALSE)</f>
        <v>322.69793576605247</v>
      </c>
      <c r="E26" s="14">
        <f t="shared" si="0"/>
        <v>3339278.2393071111</v>
      </c>
      <c r="F26" s="34">
        <f t="shared" si="3"/>
        <v>322.69793576605247</v>
      </c>
      <c r="G26" s="14">
        <f t="shared" si="1"/>
        <v>3339278.2393071111</v>
      </c>
      <c r="H26" s="15">
        <f t="shared" si="4"/>
        <v>0</v>
      </c>
      <c r="I26" s="37">
        <f t="shared" si="2"/>
        <v>0</v>
      </c>
      <c r="J26" s="33"/>
      <c r="K26" s="15"/>
    </row>
    <row r="27" spans="1:11" x14ac:dyDescent="0.3">
      <c r="A27" s="8" t="s">
        <v>143</v>
      </c>
      <c r="B27" s="8" t="s">
        <v>25</v>
      </c>
      <c r="C27" s="13">
        <f>_xlfn.XLOOKUP(B27,'pris per selskap'!B:B,'pris per selskap'!H:H)</f>
        <v>12338</v>
      </c>
      <c r="D27" s="37">
        <f>VLOOKUP(B27,'pris per selskap'!$B$4:$N$92,13,FALSE)</f>
        <v>551.29362668974284</v>
      </c>
      <c r="E27" s="14">
        <f t="shared" si="0"/>
        <v>6801860.7660980467</v>
      </c>
      <c r="F27" s="34">
        <f t="shared" si="3"/>
        <v>350</v>
      </c>
      <c r="G27" s="14">
        <f t="shared" si="1"/>
        <v>4318300</v>
      </c>
      <c r="H27" s="15">
        <f t="shared" si="4"/>
        <v>2483560.7660980467</v>
      </c>
      <c r="I27" s="37">
        <f t="shared" si="2"/>
        <v>201.29362668974284</v>
      </c>
      <c r="J27" s="33"/>
      <c r="K27" s="15"/>
    </row>
    <row r="28" spans="1:11" x14ac:dyDescent="0.3">
      <c r="A28" s="8" t="s">
        <v>144</v>
      </c>
      <c r="B28" s="8" t="s">
        <v>26</v>
      </c>
      <c r="C28" s="13">
        <f>_xlfn.XLOOKUP(B28,'pris per selskap'!B:B,'pris per selskap'!H:H)</f>
        <v>8107</v>
      </c>
      <c r="D28" s="37">
        <f>VLOOKUP(B28,'pris per selskap'!$B$4:$N$92,13,FALSE)</f>
        <v>558.52635828685436</v>
      </c>
      <c r="E28" s="14">
        <f t="shared" si="0"/>
        <v>4527973.1866315287</v>
      </c>
      <c r="F28" s="34">
        <f t="shared" si="3"/>
        <v>350</v>
      </c>
      <c r="G28" s="14">
        <f t="shared" si="1"/>
        <v>2837450</v>
      </c>
      <c r="H28" s="15">
        <f t="shared" si="4"/>
        <v>1690523.1866315287</v>
      </c>
      <c r="I28" s="37">
        <f t="shared" si="2"/>
        <v>208.52635828685436</v>
      </c>
      <c r="J28" s="33"/>
      <c r="K28" s="15"/>
    </row>
    <row r="29" spans="1:11" x14ac:dyDescent="0.3">
      <c r="A29" s="8" t="s">
        <v>145</v>
      </c>
      <c r="B29" s="8" t="s">
        <v>27</v>
      </c>
      <c r="C29" s="13">
        <f>_xlfn.XLOOKUP(B29,'pris per selskap'!B:B,'pris per selskap'!H:H)</f>
        <v>1879</v>
      </c>
      <c r="D29" s="37">
        <f>VLOOKUP(B29,'pris per selskap'!$B$4:$N$92,13,FALSE)</f>
        <v>381.39578069281305</v>
      </c>
      <c r="E29" s="14">
        <f t="shared" si="0"/>
        <v>716642.6719217957</v>
      </c>
      <c r="F29" s="34">
        <f t="shared" si="3"/>
        <v>350</v>
      </c>
      <c r="G29" s="14">
        <f t="shared" si="1"/>
        <v>657650</v>
      </c>
      <c r="H29" s="15">
        <f t="shared" si="4"/>
        <v>58992.6719217957</v>
      </c>
      <c r="I29" s="37">
        <f t="shared" si="2"/>
        <v>31.395780692813048</v>
      </c>
      <c r="J29" s="33"/>
      <c r="K29" s="15"/>
    </row>
    <row r="30" spans="1:11" x14ac:dyDescent="0.3">
      <c r="A30" s="8" t="s">
        <v>146</v>
      </c>
      <c r="B30" s="8" t="s">
        <v>147</v>
      </c>
      <c r="C30" s="13">
        <f>_xlfn.XLOOKUP(B30,'pris per selskap'!B:B,'pris per selskap'!H:H)</f>
        <v>11543</v>
      </c>
      <c r="D30" s="37">
        <f>VLOOKUP(B30,'pris per selskap'!$B$4:$N$92,13,FALSE)</f>
        <v>322.69793576605247</v>
      </c>
      <c r="E30" s="14">
        <f t="shared" si="0"/>
        <v>3724902.2725475435</v>
      </c>
      <c r="F30" s="34">
        <f t="shared" si="3"/>
        <v>322.69793576605247</v>
      </c>
      <c r="G30" s="14">
        <f t="shared" si="1"/>
        <v>3724902.2725475435</v>
      </c>
      <c r="H30" s="15">
        <f t="shared" si="4"/>
        <v>0</v>
      </c>
      <c r="I30" s="37">
        <f t="shared" si="2"/>
        <v>0</v>
      </c>
      <c r="J30" s="33"/>
      <c r="K30" s="15"/>
    </row>
    <row r="31" spans="1:11" x14ac:dyDescent="0.3">
      <c r="A31" s="8" t="s">
        <v>148</v>
      </c>
      <c r="B31" s="8" t="s">
        <v>28</v>
      </c>
      <c r="C31" s="13">
        <f>_xlfn.XLOOKUP(B31,'pris per selskap'!B:B,'pris per selskap'!H:H)</f>
        <v>5905</v>
      </c>
      <c r="D31" s="37">
        <f>VLOOKUP(B31,'pris per selskap'!$B$4:$N$92,13,FALSE)</f>
        <v>322.69793576605247</v>
      </c>
      <c r="E31" s="14">
        <f t="shared" si="0"/>
        <v>1905531.3106985397</v>
      </c>
      <c r="F31" s="34">
        <f t="shared" si="3"/>
        <v>322.69793576605247</v>
      </c>
      <c r="G31" s="14">
        <f t="shared" si="1"/>
        <v>1905531.3106985397</v>
      </c>
      <c r="H31" s="15">
        <f t="shared" si="4"/>
        <v>0</v>
      </c>
      <c r="I31" s="37">
        <f t="shared" si="2"/>
        <v>0</v>
      </c>
      <c r="J31" s="33"/>
      <c r="K31" s="15"/>
    </row>
    <row r="32" spans="1:11" x14ac:dyDescent="0.3">
      <c r="A32" s="8" t="s">
        <v>149</v>
      </c>
      <c r="B32" s="8" t="s">
        <v>29</v>
      </c>
      <c r="C32" s="13">
        <f>_xlfn.XLOOKUP(B32,'pris per selskap'!B:B,'pris per selskap'!H:H)</f>
        <v>20357</v>
      </c>
      <c r="D32" s="37">
        <f>VLOOKUP(B32,'pris per selskap'!$B$4:$N$92,13,FALSE)</f>
        <v>322.69793576605247</v>
      </c>
      <c r="E32" s="14">
        <f t="shared" si="0"/>
        <v>6569161.8783895299</v>
      </c>
      <c r="F32" s="34">
        <f t="shared" si="3"/>
        <v>322.69793576605247</v>
      </c>
      <c r="G32" s="14">
        <f t="shared" si="1"/>
        <v>6569161.8783895299</v>
      </c>
      <c r="H32" s="15">
        <f t="shared" si="4"/>
        <v>0</v>
      </c>
      <c r="I32" s="37">
        <f t="shared" si="2"/>
        <v>0</v>
      </c>
      <c r="J32" s="33"/>
      <c r="K32" s="15"/>
    </row>
    <row r="33" spans="1:11" x14ac:dyDescent="0.3">
      <c r="A33" s="8" t="s">
        <v>150</v>
      </c>
      <c r="B33" s="8" t="s">
        <v>30</v>
      </c>
      <c r="C33" s="13">
        <f>_xlfn.XLOOKUP(B33,'pris per selskap'!B:B,'pris per selskap'!H:H)</f>
        <v>37741</v>
      </c>
      <c r="D33" s="37">
        <f>VLOOKUP(B33,'pris per selskap'!$B$4:$N$92,13,FALSE)</f>
        <v>381.39578069281305</v>
      </c>
      <c r="E33" s="14">
        <f t="shared" si="0"/>
        <v>14394258.159127457</v>
      </c>
      <c r="F33" s="34">
        <f t="shared" si="3"/>
        <v>350</v>
      </c>
      <c r="G33" s="14">
        <f t="shared" si="1"/>
        <v>13209350</v>
      </c>
      <c r="H33" s="15">
        <f t="shared" si="4"/>
        <v>1184908.1591274571</v>
      </c>
      <c r="I33" s="37">
        <f t="shared" si="2"/>
        <v>31.395780692813048</v>
      </c>
      <c r="J33" s="33"/>
      <c r="K33" s="15"/>
    </row>
    <row r="34" spans="1:11" x14ac:dyDescent="0.3">
      <c r="A34" s="8" t="s">
        <v>151</v>
      </c>
      <c r="B34" s="8" t="s">
        <v>152</v>
      </c>
      <c r="C34" s="13">
        <f>_xlfn.XLOOKUP(B34,'pris per selskap'!B:B,'pris per selskap'!H:H)</f>
        <v>1454</v>
      </c>
      <c r="D34" s="37">
        <f>VLOOKUP(B34,'pris per selskap'!$B$4:$N$92,13,FALSE)</f>
        <v>381.39578069281305</v>
      </c>
      <c r="E34" s="14">
        <f t="shared" si="0"/>
        <v>554549.46512735018</v>
      </c>
      <c r="F34" s="34">
        <f t="shared" si="3"/>
        <v>350</v>
      </c>
      <c r="G34" s="14">
        <f t="shared" si="1"/>
        <v>508900</v>
      </c>
      <c r="H34" s="15">
        <f t="shared" si="4"/>
        <v>45649.46512735018</v>
      </c>
      <c r="I34" s="37">
        <f t="shared" si="2"/>
        <v>31.395780692813048</v>
      </c>
      <c r="J34" s="33"/>
      <c r="K34" s="15"/>
    </row>
    <row r="35" spans="1:11" x14ac:dyDescent="0.3">
      <c r="A35" s="8" t="s">
        <v>153</v>
      </c>
      <c r="B35" s="8" t="s">
        <v>31</v>
      </c>
      <c r="C35" s="13">
        <f>_xlfn.XLOOKUP(B35,'pris per selskap'!B:B,'pris per selskap'!H:H)</f>
        <v>4481</v>
      </c>
      <c r="D35" s="37">
        <f>VLOOKUP(B35,'pris per selskap'!$B$4:$N$92,13,FALSE)</f>
        <v>551.29362668974284</v>
      </c>
      <c r="E35" s="14">
        <f t="shared" si="0"/>
        <v>2470346.7411967376</v>
      </c>
      <c r="F35" s="34">
        <f t="shared" si="3"/>
        <v>350</v>
      </c>
      <c r="G35" s="14">
        <f t="shared" si="1"/>
        <v>1568350</v>
      </c>
      <c r="H35" s="15">
        <f t="shared" si="4"/>
        <v>901996.74119673762</v>
      </c>
      <c r="I35" s="37">
        <f t="shared" si="2"/>
        <v>201.29362668974284</v>
      </c>
      <c r="J35" s="33"/>
      <c r="K35" s="15"/>
    </row>
    <row r="36" spans="1:11" x14ac:dyDescent="0.3">
      <c r="A36" s="8" t="s">
        <v>154</v>
      </c>
      <c r="B36" s="8" t="s">
        <v>32</v>
      </c>
      <c r="C36" s="13">
        <f>_xlfn.XLOOKUP(B36,'pris per selskap'!B:B,'pris per selskap'!H:H)</f>
        <v>5513</v>
      </c>
      <c r="D36" s="37">
        <f>VLOOKUP(B36,'pris per selskap'!$B$4:$N$92,13,FALSE)</f>
        <v>551.29362668974284</v>
      </c>
      <c r="E36" s="14">
        <f t="shared" si="0"/>
        <v>3039281.7639405522</v>
      </c>
      <c r="F36" s="34">
        <f t="shared" si="3"/>
        <v>350</v>
      </c>
      <c r="G36" s="14">
        <f t="shared" si="1"/>
        <v>1929550</v>
      </c>
      <c r="H36" s="15">
        <f t="shared" si="4"/>
        <v>1109731.7639405522</v>
      </c>
      <c r="I36" s="37">
        <f t="shared" si="2"/>
        <v>201.29362668974284</v>
      </c>
      <c r="J36" s="33"/>
      <c r="K36" s="15"/>
    </row>
    <row r="37" spans="1:11" x14ac:dyDescent="0.3">
      <c r="A37" s="8" t="s">
        <v>155</v>
      </c>
      <c r="B37" s="8" t="s">
        <v>33</v>
      </c>
      <c r="C37" s="13">
        <f>_xlfn.XLOOKUP(B37,'pris per selskap'!B:B,'pris per selskap'!H:H)</f>
        <v>20052</v>
      </c>
      <c r="D37" s="37">
        <f>VLOOKUP(B37,'pris per selskap'!$B$4:$N$92,13,FALSE)</f>
        <v>322.69793576605247</v>
      </c>
      <c r="E37" s="14">
        <f t="shared" si="0"/>
        <v>6470739.0079808841</v>
      </c>
      <c r="F37" s="34">
        <f t="shared" si="3"/>
        <v>322.69793576605247</v>
      </c>
      <c r="G37" s="14">
        <f t="shared" si="1"/>
        <v>6470739.0079808841</v>
      </c>
      <c r="H37" s="15">
        <f t="shared" si="4"/>
        <v>0</v>
      </c>
      <c r="I37" s="37">
        <f t="shared" si="2"/>
        <v>0</v>
      </c>
      <c r="J37" s="33"/>
      <c r="K37" s="15"/>
    </row>
    <row r="38" spans="1:11" x14ac:dyDescent="0.3">
      <c r="A38" s="8" t="s">
        <v>156</v>
      </c>
      <c r="B38" s="8" t="s">
        <v>34</v>
      </c>
      <c r="C38" s="13">
        <f>_xlfn.XLOOKUP(B38,'pris per selskap'!B:B,'pris per selskap'!H:H)</f>
        <v>45807</v>
      </c>
      <c r="D38" s="37">
        <f>VLOOKUP(B38,'pris per selskap'!$B$4:$N$92,13,FALSE)</f>
        <v>381.39578069281305</v>
      </c>
      <c r="E38" s="14">
        <f t="shared" si="0"/>
        <v>17470596.526195686</v>
      </c>
      <c r="F38" s="34">
        <f t="shared" si="3"/>
        <v>350</v>
      </c>
      <c r="G38" s="14">
        <f t="shared" si="1"/>
        <v>16032450</v>
      </c>
      <c r="H38" s="15">
        <f t="shared" si="4"/>
        <v>1438146.5261956863</v>
      </c>
      <c r="I38" s="37">
        <f t="shared" si="2"/>
        <v>31.395780692813048</v>
      </c>
      <c r="J38" s="33"/>
      <c r="K38" s="15"/>
    </row>
    <row r="39" spans="1:11" x14ac:dyDescent="0.3">
      <c r="A39" s="8" t="s">
        <v>157</v>
      </c>
      <c r="B39" s="8" t="s">
        <v>35</v>
      </c>
      <c r="C39" s="13">
        <f>_xlfn.XLOOKUP(B39,'pris per selskap'!B:B,'pris per selskap'!H:H)</f>
        <v>13855</v>
      </c>
      <c r="D39" s="37">
        <f>VLOOKUP(B39,'pris per selskap'!$B$4:$N$92,13,FALSE)</f>
        <v>557.17119111074703</v>
      </c>
      <c r="E39" s="14">
        <f t="shared" ref="E39:E69" si="5">C39*D39</f>
        <v>7719606.8528394001</v>
      </c>
      <c r="F39" s="34">
        <f t="shared" ref="F39:F69" si="6">IF(D39&gt;$B$2,$B$2,D39)</f>
        <v>350</v>
      </c>
      <c r="G39" s="14">
        <f t="shared" ref="G39:G69" si="7">F39*C39</f>
        <v>4849250</v>
      </c>
      <c r="H39" s="15">
        <f t="shared" ref="H39:H69" si="8">E39-G39</f>
        <v>2870356.8528394001</v>
      </c>
      <c r="I39" s="37">
        <f t="shared" si="2"/>
        <v>207.17119111074703</v>
      </c>
      <c r="J39" s="33"/>
      <c r="K39" s="15"/>
    </row>
    <row r="40" spans="1:11" x14ac:dyDescent="0.3">
      <c r="A40" s="8" t="s">
        <v>158</v>
      </c>
      <c r="B40" s="8" t="s">
        <v>36</v>
      </c>
      <c r="C40" s="13">
        <f>_xlfn.XLOOKUP(B40,'pris per selskap'!B:B,'pris per selskap'!H:H)</f>
        <v>7721</v>
      </c>
      <c r="D40" s="37">
        <f>VLOOKUP(B40,'pris per selskap'!$B$4:$N$92,13,FALSE)</f>
        <v>558.52635828685436</v>
      </c>
      <c r="E40" s="14">
        <f t="shared" si="5"/>
        <v>4312382.0123328026</v>
      </c>
      <c r="F40" s="34">
        <f t="shared" si="6"/>
        <v>350</v>
      </c>
      <c r="G40" s="14">
        <f t="shared" si="7"/>
        <v>2702350</v>
      </c>
      <c r="H40" s="15">
        <f t="shared" si="8"/>
        <v>1610032.0123328026</v>
      </c>
      <c r="I40" s="37">
        <f t="shared" si="2"/>
        <v>208.52635828685436</v>
      </c>
      <c r="J40" s="33"/>
      <c r="K40" s="15"/>
    </row>
    <row r="41" spans="1:11" x14ac:dyDescent="0.3">
      <c r="A41" s="8" t="s">
        <v>159</v>
      </c>
      <c r="B41" s="8" t="s">
        <v>37</v>
      </c>
      <c r="C41" s="13">
        <f>_xlfn.XLOOKUP(B41,'pris per selskap'!B:B,'pris per selskap'!H:H)</f>
        <v>7345</v>
      </c>
      <c r="D41" s="37">
        <f>VLOOKUP(B41,'pris per selskap'!$B$4:$N$92,13,FALSE)</f>
        <v>551.29362668974284</v>
      </c>
      <c r="E41" s="14">
        <f t="shared" si="5"/>
        <v>4049251.688036161</v>
      </c>
      <c r="F41" s="34">
        <f t="shared" si="6"/>
        <v>350</v>
      </c>
      <c r="G41" s="14">
        <f t="shared" si="7"/>
        <v>2570750</v>
      </c>
      <c r="H41" s="15">
        <f t="shared" si="8"/>
        <v>1478501.688036161</v>
      </c>
      <c r="I41" s="37">
        <f t="shared" si="2"/>
        <v>201.29362668974284</v>
      </c>
      <c r="J41" s="33"/>
      <c r="K41" s="15"/>
    </row>
    <row r="42" spans="1:11" x14ac:dyDescent="0.3">
      <c r="A42" s="8" t="s">
        <v>160</v>
      </c>
      <c r="B42" s="8" t="s">
        <v>38</v>
      </c>
      <c r="C42" s="13">
        <f>_xlfn.XLOOKUP(B42,'pris per selskap'!B:B,'pris per selskap'!H:H)</f>
        <v>13709</v>
      </c>
      <c r="D42" s="37">
        <f>VLOOKUP(B42,'pris per selskap'!$B$4:$N$92,13,FALSE)</f>
        <v>381.39578069281305</v>
      </c>
      <c r="E42" s="14">
        <f t="shared" si="5"/>
        <v>5228554.7575177737</v>
      </c>
      <c r="F42" s="34">
        <f t="shared" si="6"/>
        <v>350</v>
      </c>
      <c r="G42" s="14">
        <f t="shared" si="7"/>
        <v>4798150</v>
      </c>
      <c r="H42" s="15">
        <f t="shared" si="8"/>
        <v>430404.75751777366</v>
      </c>
      <c r="I42" s="37">
        <f t="shared" si="2"/>
        <v>31.395780692813048</v>
      </c>
      <c r="J42" s="33"/>
      <c r="K42" s="15"/>
    </row>
    <row r="43" spans="1:11" x14ac:dyDescent="0.3">
      <c r="A43" s="8" t="s">
        <v>161</v>
      </c>
      <c r="B43" s="8" t="s">
        <v>39</v>
      </c>
      <c r="C43" s="13">
        <f>_xlfn.XLOOKUP(B43,'pris per selskap'!B:B,'pris per selskap'!H:H)</f>
        <v>7091</v>
      </c>
      <c r="D43" s="37">
        <f>VLOOKUP(B43,'pris per selskap'!$B$4:$N$92,13,FALSE)</f>
        <v>622.8805639914076</v>
      </c>
      <c r="E43" s="14">
        <f t="shared" si="5"/>
        <v>4416846.0792630715</v>
      </c>
      <c r="F43" s="34">
        <f t="shared" si="6"/>
        <v>350</v>
      </c>
      <c r="G43" s="14">
        <f t="shared" si="7"/>
        <v>2481850</v>
      </c>
      <c r="H43" s="15">
        <f t="shared" si="8"/>
        <v>1934996.0792630715</v>
      </c>
      <c r="I43" s="37">
        <f t="shared" si="2"/>
        <v>272.8805639914076</v>
      </c>
      <c r="J43" s="33"/>
      <c r="K43" s="15"/>
    </row>
    <row r="44" spans="1:11" x14ac:dyDescent="0.3">
      <c r="A44" s="8" t="s">
        <v>162</v>
      </c>
      <c r="B44" s="8" t="s">
        <v>40</v>
      </c>
      <c r="C44" s="13">
        <f>_xlfn.XLOOKUP(B44,'pris per selskap'!B:B,'pris per selskap'!H:H)</f>
        <v>6643</v>
      </c>
      <c r="D44" s="37">
        <f>VLOOKUP(B44,'pris per selskap'!$B$4:$N$92,13,FALSE)</f>
        <v>622.8805639914076</v>
      </c>
      <c r="E44" s="14">
        <f t="shared" si="5"/>
        <v>4137795.5865949206</v>
      </c>
      <c r="F44" s="34">
        <f t="shared" si="6"/>
        <v>350</v>
      </c>
      <c r="G44" s="14">
        <f t="shared" si="7"/>
        <v>2325050</v>
      </c>
      <c r="H44" s="15">
        <f t="shared" si="8"/>
        <v>1812745.5865949206</v>
      </c>
      <c r="I44" s="37">
        <f t="shared" si="2"/>
        <v>272.8805639914076</v>
      </c>
      <c r="J44" s="33"/>
      <c r="K44" s="15"/>
    </row>
    <row r="45" spans="1:11" x14ac:dyDescent="0.3">
      <c r="A45" s="8" t="s">
        <v>163</v>
      </c>
      <c r="B45" s="8" t="s">
        <v>41</v>
      </c>
      <c r="C45" s="13">
        <f>_xlfn.XLOOKUP(B45,'pris per selskap'!B:B,'pris per selskap'!H:H)</f>
        <v>24092</v>
      </c>
      <c r="D45" s="37">
        <f>VLOOKUP(B45,'pris per selskap'!$B$4:$N$92,13,FALSE)</f>
        <v>322.69793576605247</v>
      </c>
      <c r="E45" s="14">
        <f t="shared" si="5"/>
        <v>7774438.6684757359</v>
      </c>
      <c r="F45" s="34">
        <f t="shared" si="6"/>
        <v>322.69793576605247</v>
      </c>
      <c r="G45" s="14">
        <f t="shared" si="7"/>
        <v>7774438.6684757359</v>
      </c>
      <c r="H45" s="15">
        <f t="shared" si="8"/>
        <v>0</v>
      </c>
      <c r="I45" s="37">
        <f t="shared" si="2"/>
        <v>0</v>
      </c>
      <c r="J45" s="33"/>
      <c r="K45" s="15"/>
    </row>
    <row r="46" spans="1:11" x14ac:dyDescent="0.3">
      <c r="A46" s="8" t="s">
        <v>164</v>
      </c>
      <c r="B46" s="8" t="s">
        <v>42</v>
      </c>
      <c r="C46" s="13">
        <f>_xlfn.XLOOKUP(B46,'pris per selskap'!B:B,'pris per selskap'!H:H)</f>
        <v>5345</v>
      </c>
      <c r="D46" s="37">
        <f>VLOOKUP(B46,'pris per selskap'!$B$4:$N$92,13,FALSE)</f>
        <v>622.8805639914076</v>
      </c>
      <c r="E46" s="14">
        <f t="shared" si="5"/>
        <v>3329296.6145340735</v>
      </c>
      <c r="F46" s="34">
        <f t="shared" si="6"/>
        <v>350</v>
      </c>
      <c r="G46" s="14">
        <f t="shared" si="7"/>
        <v>1870750</v>
      </c>
      <c r="H46" s="15">
        <f t="shared" si="8"/>
        <v>1458546.6145340735</v>
      </c>
      <c r="I46" s="37">
        <f t="shared" si="2"/>
        <v>272.8805639914076</v>
      </c>
      <c r="J46" s="33"/>
      <c r="K46" s="15"/>
    </row>
    <row r="47" spans="1:11" x14ac:dyDescent="0.3">
      <c r="A47" s="8" t="s">
        <v>165</v>
      </c>
      <c r="B47" s="8" t="s">
        <v>43</v>
      </c>
      <c r="C47" s="13">
        <f>_xlfn.XLOOKUP(B47,'pris per selskap'!B:B,'pris per selskap'!H:H)</f>
        <v>5980</v>
      </c>
      <c r="D47" s="37">
        <f>VLOOKUP(B47,'pris per selskap'!$B$4:$N$92,13,FALSE)</f>
        <v>381.39578069281305</v>
      </c>
      <c r="E47" s="14">
        <f t="shared" si="5"/>
        <v>2280746.7685430222</v>
      </c>
      <c r="F47" s="34">
        <f t="shared" si="6"/>
        <v>350</v>
      </c>
      <c r="G47" s="14">
        <f t="shared" si="7"/>
        <v>2093000</v>
      </c>
      <c r="H47" s="15">
        <f t="shared" si="8"/>
        <v>187746.76854302222</v>
      </c>
      <c r="I47" s="37">
        <f t="shared" si="2"/>
        <v>31.395780692813048</v>
      </c>
      <c r="J47" s="33"/>
      <c r="K47" s="15"/>
    </row>
    <row r="48" spans="1:11" x14ac:dyDescent="0.3">
      <c r="A48" s="8" t="s">
        <v>166</v>
      </c>
      <c r="B48" s="8" t="s">
        <v>44</v>
      </c>
      <c r="C48" s="13">
        <f>_xlfn.XLOOKUP(B48,'pris per selskap'!B:B,'pris per selskap'!H:H)</f>
        <v>8799</v>
      </c>
      <c r="D48" s="37">
        <f>VLOOKUP(B48,'pris per selskap'!$B$4:$N$92,13,FALSE)</f>
        <v>551.29362668974284</v>
      </c>
      <c r="E48" s="14">
        <f t="shared" si="5"/>
        <v>4850832.6212430475</v>
      </c>
      <c r="F48" s="34">
        <f t="shared" si="6"/>
        <v>350</v>
      </c>
      <c r="G48" s="14">
        <f t="shared" si="7"/>
        <v>3079650</v>
      </c>
      <c r="H48" s="15">
        <f t="shared" si="8"/>
        <v>1771182.6212430475</v>
      </c>
      <c r="I48" s="37">
        <f t="shared" si="2"/>
        <v>201.29362668974284</v>
      </c>
      <c r="J48" s="33"/>
      <c r="K48" s="15"/>
    </row>
    <row r="49" spans="1:11" x14ac:dyDescent="0.3">
      <c r="A49" s="8" t="s">
        <v>167</v>
      </c>
      <c r="B49" s="8" t="s">
        <v>45</v>
      </c>
      <c r="C49" s="13">
        <f>_xlfn.XLOOKUP(B49,'pris per selskap'!B:B,'pris per selskap'!H:H)</f>
        <v>38313</v>
      </c>
      <c r="D49" s="37">
        <f>VLOOKUP(B49,'pris per selskap'!$B$4:$N$92,13,FALSE)</f>
        <v>551.29362668974284</v>
      </c>
      <c r="E49" s="14">
        <f t="shared" si="5"/>
        <v>21121712.719364118</v>
      </c>
      <c r="F49" s="34">
        <f t="shared" si="6"/>
        <v>350</v>
      </c>
      <c r="G49" s="14">
        <f t="shared" si="7"/>
        <v>13409550</v>
      </c>
      <c r="H49" s="15">
        <f t="shared" si="8"/>
        <v>7712162.7193641178</v>
      </c>
      <c r="I49" s="37">
        <f t="shared" si="2"/>
        <v>201.29362668974284</v>
      </c>
      <c r="J49" s="33"/>
      <c r="K49" s="15"/>
    </row>
    <row r="50" spans="1:11" x14ac:dyDescent="0.3">
      <c r="A50" s="8" t="s">
        <v>168</v>
      </c>
      <c r="B50" s="8" t="s">
        <v>46</v>
      </c>
      <c r="C50" s="13">
        <f>_xlfn.XLOOKUP(B50,'pris per selskap'!B:B,'pris per selskap'!H:H)</f>
        <v>3548</v>
      </c>
      <c r="D50" s="37">
        <f>VLOOKUP(B50,'pris per selskap'!$B$4:$N$92,13,FALSE)</f>
        <v>622.8805639914076</v>
      </c>
      <c r="E50" s="14">
        <f t="shared" si="5"/>
        <v>2209980.2410415141</v>
      </c>
      <c r="F50" s="34">
        <f t="shared" si="6"/>
        <v>350</v>
      </c>
      <c r="G50" s="14">
        <f t="shared" si="7"/>
        <v>1241800</v>
      </c>
      <c r="H50" s="15">
        <f t="shared" si="8"/>
        <v>968180.24104151409</v>
      </c>
      <c r="I50" s="37">
        <f t="shared" si="2"/>
        <v>272.8805639914076</v>
      </c>
      <c r="J50" s="33"/>
      <c r="K50" s="15"/>
    </row>
    <row r="51" spans="1:11" x14ac:dyDescent="0.3">
      <c r="A51" s="8" t="s">
        <v>169</v>
      </c>
      <c r="B51" s="8" t="s">
        <v>47</v>
      </c>
      <c r="C51" s="13">
        <f>_xlfn.XLOOKUP(B51,'pris per selskap'!B:B,'pris per selskap'!H:H)</f>
        <v>13590</v>
      </c>
      <c r="D51" s="37">
        <f>VLOOKUP(B51,'pris per selskap'!$B$4:$N$92,13,FALSE)</f>
        <v>322.69793576605247</v>
      </c>
      <c r="E51" s="14">
        <f t="shared" si="5"/>
        <v>4385464.947060653</v>
      </c>
      <c r="F51" s="34">
        <f t="shared" si="6"/>
        <v>322.69793576605247</v>
      </c>
      <c r="G51" s="14">
        <f t="shared" si="7"/>
        <v>4385464.947060653</v>
      </c>
      <c r="H51" s="15">
        <f t="shared" si="8"/>
        <v>0</v>
      </c>
      <c r="I51" s="37">
        <f t="shared" si="2"/>
        <v>0</v>
      </c>
      <c r="J51" s="33"/>
      <c r="K51" s="15"/>
    </row>
    <row r="52" spans="1:11" x14ac:dyDescent="0.3">
      <c r="A52" s="8" t="s">
        <v>170</v>
      </c>
      <c r="B52" s="8" t="s">
        <v>171</v>
      </c>
      <c r="C52" s="13">
        <f>_xlfn.XLOOKUP(B52,'pris per selskap'!B:B,'pris per selskap'!H:H)</f>
        <v>7716</v>
      </c>
      <c r="D52" s="37">
        <f>VLOOKUP(B52,'pris per selskap'!$B$4:$N$92,13,FALSE)</f>
        <v>322.69793576605247</v>
      </c>
      <c r="E52" s="14">
        <f t="shared" si="5"/>
        <v>2489937.2723708609</v>
      </c>
      <c r="F52" s="34">
        <f t="shared" si="6"/>
        <v>322.69793576605247</v>
      </c>
      <c r="G52" s="14">
        <f t="shared" si="7"/>
        <v>2489937.2723708609</v>
      </c>
      <c r="H52" s="15">
        <f t="shared" si="8"/>
        <v>0</v>
      </c>
      <c r="I52" s="37">
        <f t="shared" si="2"/>
        <v>0</v>
      </c>
      <c r="J52" s="33"/>
      <c r="K52" s="15"/>
    </row>
    <row r="53" spans="1:11" x14ac:dyDescent="0.3">
      <c r="A53" s="8" t="s">
        <v>172</v>
      </c>
      <c r="B53" s="8" t="s">
        <v>48</v>
      </c>
      <c r="C53" s="13">
        <f>_xlfn.XLOOKUP(B53,'pris per selskap'!B:B,'pris per selskap'!H:H)</f>
        <v>13236</v>
      </c>
      <c r="D53" s="37">
        <f>VLOOKUP(B53,'pris per selskap'!$B$4:$N$92,13,FALSE)</f>
        <v>622.8805639914076</v>
      </c>
      <c r="E53" s="14">
        <f t="shared" si="5"/>
        <v>8244447.144990271</v>
      </c>
      <c r="F53" s="34">
        <f t="shared" si="6"/>
        <v>350</v>
      </c>
      <c r="G53" s="14">
        <f t="shared" si="7"/>
        <v>4632600</v>
      </c>
      <c r="H53" s="15">
        <f t="shared" si="8"/>
        <v>3611847.144990271</v>
      </c>
      <c r="I53" s="37">
        <f t="shared" si="2"/>
        <v>272.8805639914076</v>
      </c>
      <c r="J53" s="33"/>
      <c r="K53" s="15"/>
    </row>
    <row r="54" spans="1:11" x14ac:dyDescent="0.3">
      <c r="A54" s="8" t="s">
        <v>173</v>
      </c>
      <c r="B54" s="8" t="s">
        <v>49</v>
      </c>
      <c r="C54" s="13">
        <f>_xlfn.XLOOKUP(B54,'pris per selskap'!B:B,'pris per selskap'!H:H)</f>
        <v>6619</v>
      </c>
      <c r="D54" s="37">
        <f>VLOOKUP(B54,'pris per selskap'!$B$4:$N$92,13,FALSE)</f>
        <v>622.8805639914076</v>
      </c>
      <c r="E54" s="14">
        <f t="shared" si="5"/>
        <v>4122846.4530591271</v>
      </c>
      <c r="F54" s="34">
        <f t="shared" si="6"/>
        <v>350</v>
      </c>
      <c r="G54" s="14">
        <f t="shared" si="7"/>
        <v>2316650</v>
      </c>
      <c r="H54" s="15">
        <f t="shared" si="8"/>
        <v>1806196.4530591271</v>
      </c>
      <c r="I54" s="37">
        <f t="shared" si="2"/>
        <v>272.8805639914076</v>
      </c>
      <c r="J54" s="33"/>
      <c r="K54" s="15"/>
    </row>
    <row r="55" spans="1:11" x14ac:dyDescent="0.3">
      <c r="A55" s="8" t="s">
        <v>174</v>
      </c>
      <c r="B55" s="8" t="s">
        <v>50</v>
      </c>
      <c r="C55" s="13">
        <f>_xlfn.XLOOKUP(B55,'pris per selskap'!B:B,'pris per selskap'!H:H)</f>
        <v>11995</v>
      </c>
      <c r="D55" s="37">
        <f>VLOOKUP(B55,'pris per selskap'!$B$4:$N$92,13,FALSE)</f>
        <v>381.39578069281305</v>
      </c>
      <c r="E55" s="14">
        <f t="shared" si="5"/>
        <v>4574842.3894102927</v>
      </c>
      <c r="F55" s="34">
        <f t="shared" si="6"/>
        <v>350</v>
      </c>
      <c r="G55" s="14">
        <f t="shared" si="7"/>
        <v>4198250</v>
      </c>
      <c r="H55" s="15">
        <f t="shared" si="8"/>
        <v>376592.38941029273</v>
      </c>
      <c r="I55" s="37">
        <f t="shared" si="2"/>
        <v>31.395780692813048</v>
      </c>
      <c r="J55" s="33"/>
      <c r="K55" s="15"/>
    </row>
    <row r="56" spans="1:11" x14ac:dyDescent="0.3">
      <c r="A56" s="8" t="s">
        <v>175</v>
      </c>
      <c r="B56" s="8" t="s">
        <v>51</v>
      </c>
      <c r="C56" s="13">
        <f>_xlfn.XLOOKUP(B56,'pris per selskap'!B:B,'pris per selskap'!H:H)</f>
        <v>25361</v>
      </c>
      <c r="D56" s="37">
        <f>VLOOKUP(B56,'pris per selskap'!$B$4:$N$92,13,FALSE)</f>
        <v>322.69793576605247</v>
      </c>
      <c r="E56" s="14">
        <f t="shared" si="5"/>
        <v>8183942.3489628565</v>
      </c>
      <c r="F56" s="34">
        <f t="shared" si="6"/>
        <v>322.69793576605247</v>
      </c>
      <c r="G56" s="14">
        <f t="shared" si="7"/>
        <v>8183942.3489628565</v>
      </c>
      <c r="H56" s="15">
        <f t="shared" si="8"/>
        <v>0</v>
      </c>
      <c r="I56" s="37">
        <f t="shared" si="2"/>
        <v>0</v>
      </c>
      <c r="J56" s="33"/>
      <c r="K56" s="15"/>
    </row>
    <row r="57" spans="1:11" x14ac:dyDescent="0.3">
      <c r="A57" s="8" t="s">
        <v>176</v>
      </c>
      <c r="B57" s="8" t="s">
        <v>52</v>
      </c>
      <c r="C57" s="13">
        <f>_xlfn.XLOOKUP(B57,'pris per selskap'!B:B,'pris per selskap'!H:H)</f>
        <v>6700</v>
      </c>
      <c r="D57" s="37">
        <f>VLOOKUP(B57,'pris per selskap'!$B$4:$N$92,13,FALSE)</f>
        <v>381.39578069281305</v>
      </c>
      <c r="E57" s="14">
        <f t="shared" si="5"/>
        <v>2555351.7306418475</v>
      </c>
      <c r="F57" s="34">
        <f t="shared" si="6"/>
        <v>350</v>
      </c>
      <c r="G57" s="14">
        <f t="shared" si="7"/>
        <v>2345000</v>
      </c>
      <c r="H57" s="15">
        <f t="shared" si="8"/>
        <v>210351.73064184748</v>
      </c>
      <c r="I57" s="37">
        <f t="shared" si="2"/>
        <v>31.395780692813048</v>
      </c>
      <c r="J57" s="33"/>
      <c r="K57" s="15"/>
    </row>
    <row r="58" spans="1:11" x14ac:dyDescent="0.3">
      <c r="A58" s="8" t="s">
        <v>177</v>
      </c>
      <c r="B58" s="8" t="s">
        <v>53</v>
      </c>
      <c r="C58" s="13">
        <f>_xlfn.XLOOKUP(B58,'pris per selskap'!B:B,'pris per selskap'!H:H)</f>
        <v>11480</v>
      </c>
      <c r="D58" s="37">
        <f>VLOOKUP(B58,'pris per selskap'!$B$4:$N$92,13,FALSE)</f>
        <v>622.8805639914076</v>
      </c>
      <c r="E58" s="14">
        <f t="shared" si="5"/>
        <v>7150668.8746213596</v>
      </c>
      <c r="F58" s="34">
        <f t="shared" si="6"/>
        <v>350</v>
      </c>
      <c r="G58" s="14">
        <f t="shared" si="7"/>
        <v>4018000</v>
      </c>
      <c r="H58" s="15">
        <f t="shared" si="8"/>
        <v>3132668.8746213596</v>
      </c>
      <c r="I58" s="37">
        <f t="shared" si="2"/>
        <v>272.8805639914076</v>
      </c>
      <c r="J58" s="33"/>
      <c r="K58" s="15"/>
    </row>
    <row r="59" spans="1:11" x14ac:dyDescent="0.3">
      <c r="A59" s="8" t="s">
        <v>178</v>
      </c>
      <c r="B59" s="8" t="s">
        <v>54</v>
      </c>
      <c r="C59" s="13">
        <f>_xlfn.XLOOKUP(B59,'pris per selskap'!B:B,'pris per selskap'!H:H)</f>
        <v>48594</v>
      </c>
      <c r="D59" s="37">
        <f>VLOOKUP(B59,'pris per selskap'!$B$4:$N$92,13,FALSE)</f>
        <v>381.39578069281305</v>
      </c>
      <c r="E59" s="14">
        <f t="shared" si="5"/>
        <v>18533546.566986557</v>
      </c>
      <c r="F59" s="34">
        <f t="shared" si="6"/>
        <v>350</v>
      </c>
      <c r="G59" s="14">
        <f t="shared" si="7"/>
        <v>17007900</v>
      </c>
      <c r="H59" s="15">
        <f t="shared" si="8"/>
        <v>1525646.5669865571</v>
      </c>
      <c r="I59" s="37">
        <f t="shared" si="2"/>
        <v>31.395780692813048</v>
      </c>
      <c r="J59" s="33"/>
      <c r="K59" s="15"/>
    </row>
    <row r="60" spans="1:11" x14ac:dyDescent="0.3">
      <c r="A60" s="8" t="s">
        <v>179</v>
      </c>
      <c r="B60" s="8" t="s">
        <v>180</v>
      </c>
      <c r="C60" s="13">
        <f>_xlfn.XLOOKUP(B60,'pris per selskap'!B:B,'pris per selskap'!H:H)</f>
        <v>20972</v>
      </c>
      <c r="D60" s="37">
        <f>VLOOKUP(B60,'pris per selskap'!$B$4:$N$92,13,FALSE)</f>
        <v>622.8805639914076</v>
      </c>
      <c r="E60" s="14">
        <f t="shared" si="5"/>
        <v>13063051.188027801</v>
      </c>
      <c r="F60" s="34">
        <f t="shared" si="6"/>
        <v>350</v>
      </c>
      <c r="G60" s="14">
        <f t="shared" si="7"/>
        <v>7340200</v>
      </c>
      <c r="H60" s="15">
        <f t="shared" si="8"/>
        <v>5722851.188027801</v>
      </c>
      <c r="I60" s="37">
        <f t="shared" si="2"/>
        <v>272.8805639914076</v>
      </c>
      <c r="J60" s="33"/>
      <c r="K60" s="15"/>
    </row>
    <row r="61" spans="1:11" x14ac:dyDescent="0.3">
      <c r="A61" s="8" t="s">
        <v>181</v>
      </c>
      <c r="B61" s="8" t="s">
        <v>55</v>
      </c>
      <c r="C61" s="13">
        <f>_xlfn.XLOOKUP(B61,'pris per selskap'!B:B,'pris per selskap'!H:H)</f>
        <v>10703</v>
      </c>
      <c r="D61" s="37">
        <f>VLOOKUP(B61,'pris per selskap'!$B$4:$N$92,13,FALSE)</f>
        <v>381.39578069281305</v>
      </c>
      <c r="E61" s="14">
        <f t="shared" si="5"/>
        <v>4082079.0407551778</v>
      </c>
      <c r="F61" s="34">
        <f t="shared" si="6"/>
        <v>350</v>
      </c>
      <c r="G61" s="14">
        <f t="shared" si="7"/>
        <v>3746050</v>
      </c>
      <c r="H61" s="15">
        <f t="shared" si="8"/>
        <v>336029.04075517785</v>
      </c>
      <c r="I61" s="37">
        <f t="shared" si="2"/>
        <v>31.395780692813048</v>
      </c>
      <c r="J61" s="33"/>
      <c r="K61" s="15"/>
    </row>
    <row r="62" spans="1:11" x14ac:dyDescent="0.3">
      <c r="A62" s="8" t="s">
        <v>182</v>
      </c>
      <c r="B62" s="8" t="s">
        <v>56</v>
      </c>
      <c r="C62" s="13">
        <f>_xlfn.XLOOKUP(B62,'pris per selskap'!B:B,'pris per selskap'!H:H)</f>
        <v>321</v>
      </c>
      <c r="D62" s="37">
        <f>VLOOKUP(B62,'pris per selskap'!$B$4:$N$92,13,FALSE)</f>
        <v>622.8805639914076</v>
      </c>
      <c r="E62" s="14">
        <f t="shared" si="5"/>
        <v>199944.66104124184</v>
      </c>
      <c r="F62" s="34">
        <f t="shared" si="6"/>
        <v>350</v>
      </c>
      <c r="G62" s="14">
        <f t="shared" si="7"/>
        <v>112350</v>
      </c>
      <c r="H62" s="15">
        <f t="shared" si="8"/>
        <v>87594.661041241838</v>
      </c>
      <c r="I62" s="37">
        <f t="shared" si="2"/>
        <v>272.8805639914076</v>
      </c>
      <c r="J62" s="33"/>
      <c r="K62" s="15"/>
    </row>
    <row r="63" spans="1:11" x14ac:dyDescent="0.3">
      <c r="A63" s="8" t="s">
        <v>183</v>
      </c>
      <c r="B63" s="8" t="s">
        <v>57</v>
      </c>
      <c r="C63" s="13">
        <f>_xlfn.XLOOKUP(B63,'pris per selskap'!B:B,'pris per selskap'!H:H)</f>
        <v>2639</v>
      </c>
      <c r="D63" s="37">
        <f>VLOOKUP(B63,'pris per selskap'!$B$4:$N$92,13,FALSE)</f>
        <v>322.69793576605247</v>
      </c>
      <c r="E63" s="14">
        <f t="shared" si="5"/>
        <v>851599.85248661251</v>
      </c>
      <c r="F63" s="34">
        <f t="shared" si="6"/>
        <v>322.69793576605247</v>
      </c>
      <c r="G63" s="14">
        <f t="shared" si="7"/>
        <v>851599.85248661251</v>
      </c>
      <c r="H63" s="15">
        <f t="shared" si="8"/>
        <v>0</v>
      </c>
      <c r="I63" s="37">
        <f t="shared" si="2"/>
        <v>0</v>
      </c>
      <c r="J63" s="33"/>
      <c r="K63" s="15"/>
    </row>
    <row r="64" spans="1:11" x14ac:dyDescent="0.3">
      <c r="A64" s="8" t="s">
        <v>184</v>
      </c>
      <c r="B64" s="8" t="s">
        <v>58</v>
      </c>
      <c r="C64" s="13">
        <f>_xlfn.XLOOKUP(B64,'pris per selskap'!B:B,'pris per selskap'!H:H)</f>
        <v>14565</v>
      </c>
      <c r="D64" s="37">
        <f>VLOOKUP(B64,'pris per selskap'!$B$4:$N$92,13,FALSE)</f>
        <v>558.52635828685436</v>
      </c>
      <c r="E64" s="14">
        <f t="shared" si="5"/>
        <v>8134936.408448034</v>
      </c>
      <c r="F64" s="34">
        <f t="shared" si="6"/>
        <v>350</v>
      </c>
      <c r="G64" s="14">
        <f t="shared" si="7"/>
        <v>5097750</v>
      </c>
      <c r="H64" s="15">
        <f t="shared" si="8"/>
        <v>3037186.408448034</v>
      </c>
      <c r="I64" s="37">
        <f t="shared" si="2"/>
        <v>208.52635828685436</v>
      </c>
      <c r="J64" s="33"/>
      <c r="K64" s="15"/>
    </row>
    <row r="65" spans="1:11" x14ac:dyDescent="0.3">
      <c r="A65" s="8" t="s">
        <v>185</v>
      </c>
      <c r="B65" s="8" t="s">
        <v>59</v>
      </c>
      <c r="C65" s="13">
        <f>_xlfn.XLOOKUP(B65,'pris per selskap'!B:B,'pris per selskap'!H:H)</f>
        <v>1450</v>
      </c>
      <c r="D65" s="37">
        <f>VLOOKUP(B65,'pris per selskap'!$B$4:$N$92,13,FALSE)</f>
        <v>558.52635828685436</v>
      </c>
      <c r="E65" s="14">
        <f t="shared" si="5"/>
        <v>809863.21951593878</v>
      </c>
      <c r="F65" s="34">
        <f t="shared" si="6"/>
        <v>350</v>
      </c>
      <c r="G65" s="14">
        <f t="shared" si="7"/>
        <v>507500</v>
      </c>
      <c r="H65" s="15">
        <f t="shared" si="8"/>
        <v>302363.21951593878</v>
      </c>
      <c r="I65" s="37">
        <f t="shared" si="2"/>
        <v>208.52635828685436</v>
      </c>
      <c r="J65" s="33"/>
      <c r="K65" s="15"/>
    </row>
    <row r="66" spans="1:11" x14ac:dyDescent="0.3">
      <c r="A66" s="8" t="s">
        <v>188</v>
      </c>
      <c r="B66" s="8" t="s">
        <v>60</v>
      </c>
      <c r="C66" s="13">
        <f>_xlfn.XLOOKUP(B66,'pris per selskap'!B:B,'pris per selskap'!H:H)</f>
        <v>10214</v>
      </c>
      <c r="D66" s="37">
        <f>VLOOKUP(B66,'pris per selskap'!$B$4:$N$92,13,FALSE)</f>
        <v>622.8805639914076</v>
      </c>
      <c r="E66" s="14">
        <f t="shared" si="5"/>
        <v>6362102.0806082375</v>
      </c>
      <c r="F66" s="34">
        <f t="shared" si="6"/>
        <v>350</v>
      </c>
      <c r="G66" s="14">
        <f t="shared" si="7"/>
        <v>3574900</v>
      </c>
      <c r="H66" s="15">
        <f t="shared" si="8"/>
        <v>2787202.0806082375</v>
      </c>
      <c r="I66" s="37">
        <f t="shared" si="2"/>
        <v>272.8805639914076</v>
      </c>
      <c r="J66" s="33"/>
      <c r="K66" s="15"/>
    </row>
    <row r="67" spans="1:11" x14ac:dyDescent="0.3">
      <c r="A67" s="8" t="s">
        <v>189</v>
      </c>
      <c r="B67" s="8" t="s">
        <v>61</v>
      </c>
      <c r="C67" s="13">
        <f>_xlfn.XLOOKUP(B67,'pris per selskap'!B:B,'pris per selskap'!H:H)</f>
        <v>2126</v>
      </c>
      <c r="D67" s="37">
        <f>VLOOKUP(B67,'pris per selskap'!$B$4:$N$92,13,FALSE)</f>
        <v>551.29362668974284</v>
      </c>
      <c r="E67" s="14">
        <f t="shared" si="5"/>
        <v>1172050.2503423933</v>
      </c>
      <c r="F67" s="34">
        <f t="shared" si="6"/>
        <v>350</v>
      </c>
      <c r="G67" s="14">
        <f t="shared" si="7"/>
        <v>744100</v>
      </c>
      <c r="H67" s="15">
        <f t="shared" si="8"/>
        <v>427950.25034239329</v>
      </c>
      <c r="I67" s="37">
        <f t="shared" si="2"/>
        <v>201.29362668974284</v>
      </c>
      <c r="J67" s="33"/>
      <c r="K67" s="15"/>
    </row>
    <row r="68" spans="1:11" x14ac:dyDescent="0.3">
      <c r="A68" s="8" t="s">
        <v>190</v>
      </c>
      <c r="B68" s="8" t="s">
        <v>62</v>
      </c>
      <c r="C68" s="13">
        <f>_xlfn.XLOOKUP(B68,'pris per selskap'!B:B,'pris per selskap'!H:H)</f>
        <v>23763</v>
      </c>
      <c r="D68" s="37">
        <f>VLOOKUP(B68,'pris per selskap'!$B$4:$N$92,13,FALSE)</f>
        <v>322.69793576605247</v>
      </c>
      <c r="E68" s="14">
        <f t="shared" si="5"/>
        <v>7668271.0476087052</v>
      </c>
      <c r="F68" s="34">
        <f t="shared" si="6"/>
        <v>322.69793576605247</v>
      </c>
      <c r="G68" s="14">
        <f t="shared" si="7"/>
        <v>7668271.0476087052</v>
      </c>
      <c r="H68" s="15">
        <f t="shared" si="8"/>
        <v>0</v>
      </c>
      <c r="I68" s="37">
        <f t="shared" si="2"/>
        <v>0</v>
      </c>
      <c r="J68" s="33"/>
      <c r="K68" s="15"/>
    </row>
    <row r="69" spans="1:11" x14ac:dyDescent="0.3">
      <c r="A69" s="8" t="s">
        <v>191</v>
      </c>
      <c r="B69" s="8" t="s">
        <v>63</v>
      </c>
      <c r="C69" s="13">
        <f>_xlfn.XLOOKUP(B69,'pris per selskap'!B:B,'pris per selskap'!H:H)</f>
        <v>6954</v>
      </c>
      <c r="D69" s="37">
        <f>VLOOKUP(B69,'pris per selskap'!$B$4:$N$92,13,FALSE)</f>
        <v>558.52635828685436</v>
      </c>
      <c r="E69" s="14">
        <f t="shared" si="5"/>
        <v>3883992.2955267853</v>
      </c>
      <c r="F69" s="34">
        <f t="shared" si="6"/>
        <v>350</v>
      </c>
      <c r="G69" s="14">
        <f t="shared" si="7"/>
        <v>2433900</v>
      </c>
      <c r="H69" s="15">
        <f t="shared" si="8"/>
        <v>1450092.2955267853</v>
      </c>
      <c r="I69" s="37">
        <f t="shared" si="2"/>
        <v>208.52635828685436</v>
      </c>
      <c r="J69" s="33"/>
      <c r="K69" s="15"/>
    </row>
    <row r="70" spans="1:11" x14ac:dyDescent="0.3">
      <c r="A70" s="8" t="s">
        <v>192</v>
      </c>
      <c r="B70" s="8" t="s">
        <v>64</v>
      </c>
      <c r="C70" s="13">
        <f>_xlfn.XLOOKUP(B70,'pris per selskap'!B:B,'pris per selskap'!H:H)</f>
        <v>57415</v>
      </c>
      <c r="D70" s="37">
        <f>VLOOKUP(B70,'pris per selskap'!$B$4:$N$92,13,FALSE)</f>
        <v>322.69793576605247</v>
      </c>
      <c r="E70" s="14">
        <f t="shared" ref="E70:E94" si="9">C70*D70</f>
        <v>18527701.982007902</v>
      </c>
      <c r="F70" s="34">
        <f t="shared" ref="F70:F94" si="10">IF(D70&gt;$B$2,$B$2,D70)</f>
        <v>322.69793576605247</v>
      </c>
      <c r="G70" s="14">
        <f t="shared" ref="G70:G94" si="11">F70*C70</f>
        <v>18527701.982007902</v>
      </c>
      <c r="H70" s="15">
        <f t="shared" ref="H70:H94" si="12">E70-G70</f>
        <v>0</v>
      </c>
      <c r="I70" s="37">
        <f t="shared" si="2"/>
        <v>0</v>
      </c>
      <c r="J70" s="33"/>
      <c r="K70" s="15"/>
    </row>
    <row r="71" spans="1:11" x14ac:dyDescent="0.3">
      <c r="A71" s="8" t="s">
        <v>193</v>
      </c>
      <c r="B71" s="8" t="s">
        <v>65</v>
      </c>
      <c r="C71" s="13">
        <f>_xlfn.XLOOKUP(B71,'pris per selskap'!B:B,'pris per selskap'!H:H)</f>
        <v>33288</v>
      </c>
      <c r="D71" s="37">
        <f>VLOOKUP(B71,'pris per selskap'!$B$4:$N$92,13,FALSE)</f>
        <v>551.29362668974284</v>
      </c>
      <c r="E71" s="14">
        <f t="shared" si="9"/>
        <v>18351462.245248161</v>
      </c>
      <c r="F71" s="34">
        <f t="shared" si="10"/>
        <v>350</v>
      </c>
      <c r="G71" s="14">
        <f t="shared" si="11"/>
        <v>11650800</v>
      </c>
      <c r="H71" s="15">
        <f t="shared" si="12"/>
        <v>6700662.2452481613</v>
      </c>
      <c r="I71" s="37">
        <f t="shared" ref="I71:I94" si="13">IF((D71-$B$2)&lt;0, 0,(D71-$B$2))</f>
        <v>201.29362668974284</v>
      </c>
      <c r="J71" s="33"/>
      <c r="K71" s="15"/>
    </row>
    <row r="72" spans="1:11" x14ac:dyDescent="0.3">
      <c r="A72" s="8" t="s">
        <v>194</v>
      </c>
      <c r="B72" s="8" t="s">
        <v>66</v>
      </c>
      <c r="C72" s="13">
        <f>_xlfn.XLOOKUP(B72,'pris per selskap'!B:B,'pris per selskap'!H:H)</f>
        <v>1175</v>
      </c>
      <c r="D72" s="37">
        <f>VLOOKUP(B72,'pris per selskap'!$B$4:$N$92,13,FALSE)</f>
        <v>551.29362668974284</v>
      </c>
      <c r="E72" s="14">
        <f t="shared" si="9"/>
        <v>647770.01136044785</v>
      </c>
      <c r="F72" s="34">
        <f t="shared" si="10"/>
        <v>350</v>
      </c>
      <c r="G72" s="14">
        <f t="shared" si="11"/>
        <v>411250</v>
      </c>
      <c r="H72" s="15">
        <f t="shared" si="12"/>
        <v>236520.01136044785</v>
      </c>
      <c r="I72" s="37">
        <f t="shared" si="13"/>
        <v>201.29362668974284</v>
      </c>
      <c r="J72" s="33"/>
      <c r="K72" s="15"/>
    </row>
    <row r="73" spans="1:11" x14ac:dyDescent="0.3">
      <c r="A73" s="8" t="s">
        <v>195</v>
      </c>
      <c r="B73" s="8" t="s">
        <v>196</v>
      </c>
      <c r="C73" s="13">
        <f>_xlfn.XLOOKUP(B73,'pris per selskap'!B:B,'pris per selskap'!H:H)</f>
        <v>375722</v>
      </c>
      <c r="D73" s="37">
        <f>VLOOKUP(B73,'pris per selskap'!$B$4:$N$92,13,FALSE)</f>
        <v>538.9737216650858</v>
      </c>
      <c r="E73" s="14">
        <f t="shared" si="9"/>
        <v>202504284.65144938</v>
      </c>
      <c r="F73" s="34">
        <f t="shared" si="10"/>
        <v>350</v>
      </c>
      <c r="G73" s="14">
        <f t="shared" si="11"/>
        <v>131502700</v>
      </c>
      <c r="H73" s="15">
        <f t="shared" si="12"/>
        <v>71001584.651449382</v>
      </c>
      <c r="I73" s="37">
        <f t="shared" si="13"/>
        <v>188.9737216650858</v>
      </c>
      <c r="J73" s="33"/>
      <c r="K73" s="15"/>
    </row>
    <row r="74" spans="1:11" x14ac:dyDescent="0.3">
      <c r="A74" s="8" t="s">
        <v>197</v>
      </c>
      <c r="B74" s="8" t="s">
        <v>67</v>
      </c>
      <c r="C74" s="13">
        <f>_xlfn.XLOOKUP(B74,'pris per selskap'!B:B,'pris per selskap'!H:H)</f>
        <v>13446</v>
      </c>
      <c r="D74" s="37">
        <f>VLOOKUP(B74,'pris per selskap'!$B$4:$N$92,13,FALSE)</f>
        <v>622.8805639914076</v>
      </c>
      <c r="E74" s="14">
        <f t="shared" si="9"/>
        <v>8375252.0634284662</v>
      </c>
      <c r="F74" s="34">
        <f t="shared" si="10"/>
        <v>350</v>
      </c>
      <c r="G74" s="14">
        <f t="shared" si="11"/>
        <v>4706100</v>
      </c>
      <c r="H74" s="15">
        <f t="shared" si="12"/>
        <v>3669152.0634284662</v>
      </c>
      <c r="I74" s="37">
        <f t="shared" si="13"/>
        <v>272.8805639914076</v>
      </c>
      <c r="J74" s="33"/>
      <c r="K74" s="15"/>
    </row>
    <row r="75" spans="1:11" x14ac:dyDescent="0.3">
      <c r="A75" s="8" t="s">
        <v>198</v>
      </c>
      <c r="B75" s="8" t="s">
        <v>68</v>
      </c>
      <c r="C75" s="13">
        <f>_xlfn.XLOOKUP(B75,'pris per selskap'!B:B,'pris per selskap'!H:H)</f>
        <v>305010</v>
      </c>
      <c r="D75" s="37">
        <f>VLOOKUP(B75,'pris per selskap'!$B$4:$N$92,13,FALSE)</f>
        <v>381.39578069281305</v>
      </c>
      <c r="E75" s="14">
        <f t="shared" si="9"/>
        <v>116329527.06911491</v>
      </c>
      <c r="F75" s="34">
        <f t="shared" si="10"/>
        <v>350</v>
      </c>
      <c r="G75" s="14">
        <f t="shared" si="11"/>
        <v>106753500</v>
      </c>
      <c r="H75" s="15">
        <f t="shared" si="12"/>
        <v>9576027.0691149086</v>
      </c>
      <c r="I75" s="37">
        <f t="shared" si="13"/>
        <v>31.395780692813048</v>
      </c>
      <c r="J75" s="33"/>
      <c r="K75" s="15"/>
    </row>
    <row r="76" spans="1:11" x14ac:dyDescent="0.3">
      <c r="A76" s="8" t="s">
        <v>199</v>
      </c>
      <c r="B76" s="8" t="s">
        <v>69</v>
      </c>
      <c r="C76" s="13">
        <f>_xlfn.XLOOKUP(B76,'pris per selskap'!B:B,'pris per selskap'!H:H)</f>
        <v>297311</v>
      </c>
      <c r="D76" s="37">
        <f>VLOOKUP(B76,'pris per selskap'!$B$4:$N$92,13,FALSE)</f>
        <v>322.69793576605247</v>
      </c>
      <c r="E76" s="14">
        <f t="shared" si="9"/>
        <v>95941645.980540827</v>
      </c>
      <c r="F76" s="34">
        <f t="shared" si="10"/>
        <v>322.69793576605247</v>
      </c>
      <c r="G76" s="14">
        <f t="shared" si="11"/>
        <v>95941645.980540827</v>
      </c>
      <c r="H76" s="15">
        <f t="shared" si="12"/>
        <v>0</v>
      </c>
      <c r="I76" s="37">
        <f t="shared" si="13"/>
        <v>0</v>
      </c>
      <c r="J76" s="33"/>
      <c r="K76" s="15"/>
    </row>
    <row r="77" spans="1:11" x14ac:dyDescent="0.3">
      <c r="A77" s="8" t="s">
        <v>200</v>
      </c>
      <c r="B77" s="8" t="s">
        <v>70</v>
      </c>
      <c r="C77" s="13">
        <f>_xlfn.XLOOKUP(B77,'pris per selskap'!B:B,'pris per selskap'!H:H)</f>
        <v>43899</v>
      </c>
      <c r="D77" s="37">
        <f>VLOOKUP(B77,'pris per selskap'!$B$4:$N$92,13,FALSE)</f>
        <v>381.39578069281305</v>
      </c>
      <c r="E77" s="14">
        <f t="shared" si="9"/>
        <v>16742893.376633801</v>
      </c>
      <c r="F77" s="34">
        <f t="shared" si="10"/>
        <v>350</v>
      </c>
      <c r="G77" s="14">
        <f t="shared" si="11"/>
        <v>15364650</v>
      </c>
      <c r="H77" s="15">
        <f t="shared" si="12"/>
        <v>1378243.3766338006</v>
      </c>
      <c r="I77" s="37">
        <f t="shared" si="13"/>
        <v>31.395780692813048</v>
      </c>
      <c r="J77" s="33"/>
      <c r="K77" s="15"/>
    </row>
    <row r="78" spans="1:11" x14ac:dyDescent="0.3">
      <c r="A78" s="8" t="s">
        <v>201</v>
      </c>
      <c r="B78" s="8" t="s">
        <v>71</v>
      </c>
      <c r="C78" s="13">
        <f>_xlfn.XLOOKUP(B78,'pris per selskap'!B:B,'pris per selskap'!H:H)</f>
        <v>9666</v>
      </c>
      <c r="D78" s="37">
        <f>VLOOKUP(B78,'pris per selskap'!$B$4:$N$92,13,FALSE)</f>
        <v>622.8805639914076</v>
      </c>
      <c r="E78" s="14">
        <f t="shared" si="9"/>
        <v>6020763.5315409461</v>
      </c>
      <c r="F78" s="34">
        <f t="shared" si="10"/>
        <v>350</v>
      </c>
      <c r="G78" s="14">
        <f t="shared" si="11"/>
        <v>3383100</v>
      </c>
      <c r="H78" s="15">
        <f t="shared" si="12"/>
        <v>2637663.5315409461</v>
      </c>
      <c r="I78" s="37">
        <f t="shared" si="13"/>
        <v>272.8805639914076</v>
      </c>
      <c r="J78" s="33"/>
      <c r="K78" s="15"/>
    </row>
    <row r="79" spans="1:11" x14ac:dyDescent="0.3">
      <c r="A79" s="8" t="s">
        <v>202</v>
      </c>
      <c r="B79" s="8" t="s">
        <v>72</v>
      </c>
      <c r="C79" s="13">
        <f>_xlfn.XLOOKUP(B79,'pris per selskap'!B:B,'pris per selskap'!H:H)</f>
        <v>272857</v>
      </c>
      <c r="D79" s="37">
        <f>VLOOKUP(B79,'pris per selskap'!$B$4:$N$92,13,FALSE)</f>
        <v>622.8805639914076</v>
      </c>
      <c r="E79" s="14">
        <f t="shared" si="9"/>
        <v>169957322.04900351</v>
      </c>
      <c r="F79" s="34">
        <f t="shared" si="10"/>
        <v>350</v>
      </c>
      <c r="G79" s="14">
        <f t="shared" si="11"/>
        <v>95499950</v>
      </c>
      <c r="H79" s="15">
        <f t="shared" si="12"/>
        <v>74457372.049003512</v>
      </c>
      <c r="I79" s="37">
        <f t="shared" si="13"/>
        <v>272.8805639914076</v>
      </c>
      <c r="J79" s="33"/>
      <c r="K79" s="15"/>
    </row>
    <row r="80" spans="1:11" x14ac:dyDescent="0.3">
      <c r="A80" s="8" t="s">
        <v>203</v>
      </c>
      <c r="B80" s="8" t="s">
        <v>73</v>
      </c>
      <c r="C80" s="13">
        <f>_xlfn.XLOOKUP(B80,'pris per selskap'!B:B,'pris per selskap'!H:H)</f>
        <v>14909</v>
      </c>
      <c r="D80" s="37">
        <f>VLOOKUP(B80,'pris per selskap'!$B$4:$N$92,13,FALSE)</f>
        <v>558.52635828685436</v>
      </c>
      <c r="E80" s="14">
        <f t="shared" si="9"/>
        <v>8327069.4756987114</v>
      </c>
      <c r="F80" s="34">
        <f t="shared" si="10"/>
        <v>350</v>
      </c>
      <c r="G80" s="14">
        <f t="shared" si="11"/>
        <v>5218150</v>
      </c>
      <c r="H80" s="15">
        <f t="shared" si="12"/>
        <v>3108919.4756987114</v>
      </c>
      <c r="I80" s="37">
        <f t="shared" si="13"/>
        <v>208.52635828685436</v>
      </c>
      <c r="J80" s="33"/>
      <c r="K80" s="15"/>
    </row>
    <row r="81" spans="1:11" x14ac:dyDescent="0.3">
      <c r="A81" s="8" t="s">
        <v>204</v>
      </c>
      <c r="B81" s="8" t="s">
        <v>74</v>
      </c>
      <c r="C81" s="13">
        <f>_xlfn.XLOOKUP(B81,'pris per selskap'!B:B,'pris per selskap'!H:H)</f>
        <v>203988</v>
      </c>
      <c r="D81" s="37">
        <f>VLOOKUP(B81,'pris per selskap'!$B$4:$N$92,13,FALSE)</f>
        <v>622.8805639914076</v>
      </c>
      <c r="E81" s="14">
        <f t="shared" si="9"/>
        <v>127060160.48747925</v>
      </c>
      <c r="F81" s="34">
        <f t="shared" si="10"/>
        <v>350</v>
      </c>
      <c r="G81" s="14">
        <f t="shared" si="11"/>
        <v>71395800</v>
      </c>
      <c r="H81" s="15">
        <f t="shared" si="12"/>
        <v>55664360.487479255</v>
      </c>
      <c r="I81" s="37">
        <f t="shared" si="13"/>
        <v>272.8805639914076</v>
      </c>
      <c r="J81" s="33"/>
      <c r="K81" s="15"/>
    </row>
    <row r="82" spans="1:11" x14ac:dyDescent="0.3">
      <c r="A82" s="8" t="s">
        <v>205</v>
      </c>
      <c r="B82" s="8" t="s">
        <v>75</v>
      </c>
      <c r="C82" s="13">
        <f>_xlfn.XLOOKUP(B82,'pris per selskap'!B:B,'pris per selskap'!H:H)</f>
        <v>95351</v>
      </c>
      <c r="D82" s="37">
        <f>VLOOKUP(B82,'pris per selskap'!$B$4:$N$92,13,FALSE)</f>
        <v>557.25231858192114</v>
      </c>
      <c r="E82" s="14">
        <f t="shared" si="9"/>
        <v>53134565.829104766</v>
      </c>
      <c r="F82" s="34">
        <f t="shared" si="10"/>
        <v>350</v>
      </c>
      <c r="G82" s="14">
        <f t="shared" si="11"/>
        <v>33372850</v>
      </c>
      <c r="H82" s="15">
        <f t="shared" si="12"/>
        <v>19761715.829104766</v>
      </c>
      <c r="I82" s="37">
        <f t="shared" si="13"/>
        <v>207.25231858192114</v>
      </c>
      <c r="J82" s="33"/>
      <c r="K82" s="15"/>
    </row>
    <row r="83" spans="1:11" x14ac:dyDescent="0.3">
      <c r="A83" s="8" t="s">
        <v>206</v>
      </c>
      <c r="B83" s="8" t="s">
        <v>76</v>
      </c>
      <c r="C83" s="13">
        <f>_xlfn.XLOOKUP(B83,'pris per selskap'!B:B,'pris per selskap'!H:H)</f>
        <v>1305236</v>
      </c>
      <c r="D83" s="37">
        <f>VLOOKUP(B83,'pris per selskap'!$B$4:$N$92,13,FALSE)</f>
        <v>558.52635828685436</v>
      </c>
      <c r="E83" s="14">
        <f t="shared" si="9"/>
        <v>729008709.78490067</v>
      </c>
      <c r="F83" s="34">
        <f t="shared" si="10"/>
        <v>350</v>
      </c>
      <c r="G83" s="14">
        <f t="shared" si="11"/>
        <v>456832600</v>
      </c>
      <c r="H83" s="15">
        <f t="shared" si="12"/>
        <v>272176109.78490067</v>
      </c>
      <c r="I83" s="37">
        <f t="shared" si="13"/>
        <v>208.52635828685436</v>
      </c>
      <c r="J83" s="33"/>
      <c r="K83" s="15"/>
    </row>
    <row r="84" spans="1:11" x14ac:dyDescent="0.3">
      <c r="A84" s="8" t="s">
        <v>207</v>
      </c>
      <c r="B84" s="8" t="s">
        <v>77</v>
      </c>
      <c r="C84" s="13">
        <f>_xlfn.XLOOKUP(B84,'pris per selskap'!B:B,'pris per selskap'!H:H)</f>
        <v>19439</v>
      </c>
      <c r="D84" s="37">
        <f>VLOOKUP(B84,'pris per selskap'!$B$4:$N$92,13,FALSE)</f>
        <v>381.39578069281305</v>
      </c>
      <c r="E84" s="14">
        <f t="shared" si="9"/>
        <v>7413952.5808875924</v>
      </c>
      <c r="F84" s="34">
        <f t="shared" si="10"/>
        <v>350</v>
      </c>
      <c r="G84" s="14">
        <f t="shared" si="11"/>
        <v>6803650</v>
      </c>
      <c r="H84" s="15">
        <f t="shared" si="12"/>
        <v>610302.5808875924</v>
      </c>
      <c r="I84" s="37">
        <f t="shared" si="13"/>
        <v>31.395780692813048</v>
      </c>
      <c r="J84" s="33"/>
      <c r="K84" s="15"/>
    </row>
    <row r="85" spans="1:11" x14ac:dyDescent="0.3">
      <c r="A85" s="8" t="s">
        <v>208</v>
      </c>
      <c r="B85" s="8" t="s">
        <v>78</v>
      </c>
      <c r="C85" s="13">
        <f>_xlfn.XLOOKUP(B85,'pris per selskap'!B:B,'pris per selskap'!H:H)</f>
        <v>28580</v>
      </c>
      <c r="D85" s="37">
        <f>VLOOKUP(B85,'pris per selskap'!$B$4:$N$92,13,FALSE)</f>
        <v>322.69793576605247</v>
      </c>
      <c r="E85" s="14">
        <f t="shared" si="9"/>
        <v>9222707.0041937791</v>
      </c>
      <c r="F85" s="34">
        <f t="shared" si="10"/>
        <v>322.69793576605247</v>
      </c>
      <c r="G85" s="14">
        <f t="shared" si="11"/>
        <v>9222707.0041937791</v>
      </c>
      <c r="H85" s="15">
        <f t="shared" si="12"/>
        <v>0</v>
      </c>
      <c r="I85" s="37">
        <f t="shared" si="13"/>
        <v>0</v>
      </c>
      <c r="J85" s="33"/>
      <c r="K85" s="15"/>
    </row>
    <row r="86" spans="1:11" x14ac:dyDescent="0.3">
      <c r="A86" s="8" t="s">
        <v>209</v>
      </c>
      <c r="B86" s="8" t="s">
        <v>210</v>
      </c>
      <c r="C86" s="13">
        <f>_xlfn.XLOOKUP(B86,'pris per selskap'!B:B,'pris per selskap'!H:H)</f>
        <v>411436</v>
      </c>
      <c r="D86" s="37">
        <f>VLOOKUP(B86,'pris per selskap'!$B$4:$N$92,13,FALSE)</f>
        <v>598.43576983113803</v>
      </c>
      <c r="E86" s="14">
        <f t="shared" si="9"/>
        <v>246218019.39624411</v>
      </c>
      <c r="F86" s="34">
        <f t="shared" si="10"/>
        <v>350</v>
      </c>
      <c r="G86" s="14">
        <f t="shared" si="11"/>
        <v>144002600</v>
      </c>
      <c r="H86" s="15">
        <f t="shared" si="12"/>
        <v>102215419.39624411</v>
      </c>
      <c r="I86" s="37">
        <f t="shared" si="13"/>
        <v>248.43576983113803</v>
      </c>
      <c r="J86" s="33"/>
      <c r="K86" s="15"/>
    </row>
    <row r="87" spans="1:11" x14ac:dyDescent="0.3">
      <c r="A87" s="8" t="s">
        <v>211</v>
      </c>
      <c r="B87" s="8" t="s">
        <v>79</v>
      </c>
      <c r="C87" s="13">
        <f>_xlfn.XLOOKUP(B87,'pris per selskap'!B:B,'pris per selskap'!H:H)</f>
        <v>106913</v>
      </c>
      <c r="D87" s="37">
        <f>VLOOKUP(B87,'pris per selskap'!$B$4:$N$92,13,FALSE)</f>
        <v>420.04005986329128</v>
      </c>
      <c r="E87" s="14">
        <f t="shared" si="9"/>
        <v>44907742.920164064</v>
      </c>
      <c r="F87" s="34">
        <f t="shared" si="10"/>
        <v>350</v>
      </c>
      <c r="G87" s="14">
        <f t="shared" si="11"/>
        <v>37419550</v>
      </c>
      <c r="H87" s="15">
        <f t="shared" si="12"/>
        <v>7488192.9201640636</v>
      </c>
      <c r="I87" s="37">
        <f t="shared" si="13"/>
        <v>70.040059863291276</v>
      </c>
      <c r="J87" s="33"/>
      <c r="K87" s="15"/>
    </row>
    <row r="88" spans="1:11" x14ac:dyDescent="0.3">
      <c r="A88" s="8" t="s">
        <v>212</v>
      </c>
      <c r="B88" s="8" t="s">
        <v>80</v>
      </c>
      <c r="C88" s="13">
        <f>_xlfn.XLOOKUP(B88,'pris per selskap'!B:B,'pris per selskap'!H:H)</f>
        <v>79776</v>
      </c>
      <c r="D88" s="37">
        <f>VLOOKUP(B88,'pris per selskap'!$B$4:$N$92,13,FALSE)</f>
        <v>322.69793576605247</v>
      </c>
      <c r="E88" s="14">
        <f t="shared" si="9"/>
        <v>25743550.523672603</v>
      </c>
      <c r="F88" s="34">
        <f t="shared" si="10"/>
        <v>322.69793576605247</v>
      </c>
      <c r="G88" s="14">
        <f t="shared" si="11"/>
        <v>25743550.523672603</v>
      </c>
      <c r="H88" s="15">
        <f t="shared" si="12"/>
        <v>0</v>
      </c>
      <c r="I88" s="37">
        <f t="shared" si="13"/>
        <v>0</v>
      </c>
      <c r="J88" s="33"/>
      <c r="K88" s="15"/>
    </row>
    <row r="89" spans="1:11" x14ac:dyDescent="0.3">
      <c r="A89" s="8" t="s">
        <v>213</v>
      </c>
      <c r="B89" s="8" t="s">
        <v>81</v>
      </c>
      <c r="C89" s="13">
        <f>_xlfn.XLOOKUP(B89,'pris per selskap'!B:B,'pris per selskap'!H:H)</f>
        <v>30511</v>
      </c>
      <c r="D89" s="37">
        <f>VLOOKUP(B89,'pris per selskap'!$B$4:$N$92,13,FALSE)</f>
        <v>322.69793576605247</v>
      </c>
      <c r="E89" s="14">
        <f t="shared" si="9"/>
        <v>9845836.7181580272</v>
      </c>
      <c r="F89" s="34">
        <f t="shared" si="10"/>
        <v>322.69793576605247</v>
      </c>
      <c r="G89" s="14">
        <f t="shared" si="11"/>
        <v>9845836.7181580272</v>
      </c>
      <c r="H89" s="15">
        <f t="shared" si="12"/>
        <v>0</v>
      </c>
      <c r="I89" s="37">
        <f t="shared" si="13"/>
        <v>0</v>
      </c>
      <c r="J89" s="33"/>
      <c r="K89" s="15"/>
    </row>
    <row r="90" spans="1:11" x14ac:dyDescent="0.3">
      <c r="A90" s="8" t="s">
        <v>214</v>
      </c>
      <c r="B90" s="8" t="s">
        <v>82</v>
      </c>
      <c r="C90" s="13">
        <f>_xlfn.XLOOKUP(B90,'pris per selskap'!B:B,'pris per selskap'!H:H)</f>
        <v>1138</v>
      </c>
      <c r="D90" s="37">
        <f>VLOOKUP(B90,'pris per selskap'!$B$4:$N$92,13,FALSE)</f>
        <v>551.29362668974284</v>
      </c>
      <c r="E90" s="14">
        <f t="shared" si="9"/>
        <v>627372.14717292739</v>
      </c>
      <c r="F90" s="34">
        <f t="shared" si="10"/>
        <v>350</v>
      </c>
      <c r="G90" s="14">
        <f t="shared" si="11"/>
        <v>398300</v>
      </c>
      <c r="H90" s="15">
        <f t="shared" si="12"/>
        <v>229072.14717292739</v>
      </c>
      <c r="I90" s="37">
        <f t="shared" si="13"/>
        <v>201.29362668974284</v>
      </c>
      <c r="J90" s="33"/>
      <c r="K90" s="15"/>
    </row>
    <row r="91" spans="1:11" x14ac:dyDescent="0.3">
      <c r="A91" s="8" t="s">
        <v>215</v>
      </c>
      <c r="B91" s="8" t="s">
        <v>83</v>
      </c>
      <c r="C91" s="13">
        <f>_xlfn.XLOOKUP(B91,'pris per selskap'!B:B,'pris per selskap'!H:H)</f>
        <v>33879</v>
      </c>
      <c r="D91" s="37">
        <f>VLOOKUP(B91,'pris per selskap'!$B$4:$N$92,13,FALSE)</f>
        <v>558.72208720482104</v>
      </c>
      <c r="E91" s="14">
        <f t="shared" si="9"/>
        <v>18928945.592412133</v>
      </c>
      <c r="F91" s="34">
        <f t="shared" si="10"/>
        <v>350</v>
      </c>
      <c r="G91" s="14">
        <f t="shared" si="11"/>
        <v>11857650</v>
      </c>
      <c r="H91" s="15">
        <f t="shared" si="12"/>
        <v>7071295.5924121328</v>
      </c>
      <c r="I91" s="37">
        <f t="shared" si="13"/>
        <v>208.72208720482104</v>
      </c>
      <c r="J91" s="33"/>
      <c r="K91" s="15"/>
    </row>
    <row r="92" spans="1:11" x14ac:dyDescent="0.3">
      <c r="A92" s="8" t="s">
        <v>216</v>
      </c>
      <c r="B92" s="8" t="s">
        <v>84</v>
      </c>
      <c r="C92" s="13">
        <f>_xlfn.XLOOKUP(B92,'pris per selskap'!B:B,'pris per selskap'!H:H)</f>
        <v>179843</v>
      </c>
      <c r="D92" s="37">
        <f>VLOOKUP(B92,'pris per selskap'!$B$4:$N$92,13,FALSE)</f>
        <v>372.94962025835241</v>
      </c>
      <c r="E92" s="14">
        <f t="shared" si="9"/>
        <v>67072378.556122869</v>
      </c>
      <c r="F92" s="34">
        <f t="shared" si="10"/>
        <v>350</v>
      </c>
      <c r="G92" s="14">
        <f t="shared" si="11"/>
        <v>62945050</v>
      </c>
      <c r="H92" s="15">
        <f t="shared" si="12"/>
        <v>4127328.5561228693</v>
      </c>
      <c r="I92" s="37">
        <f t="shared" si="13"/>
        <v>22.949620258352411</v>
      </c>
      <c r="J92" s="33"/>
      <c r="K92" s="15"/>
    </row>
    <row r="93" spans="1:11" x14ac:dyDescent="0.3">
      <c r="A93" s="8" t="s">
        <v>217</v>
      </c>
      <c r="B93" s="8" t="s">
        <v>85</v>
      </c>
      <c r="C93" s="13">
        <f>_xlfn.XLOOKUP(B93,'pris per selskap'!B:B,'pris per selskap'!H:H)</f>
        <v>2352</v>
      </c>
      <c r="D93" s="37">
        <f>VLOOKUP(B93,'pris per selskap'!$B$4:$N$92,13,FALSE)</f>
        <v>558.52635828685436</v>
      </c>
      <c r="E93" s="14">
        <f t="shared" si="9"/>
        <v>1313653.9946906813</v>
      </c>
      <c r="F93" s="34">
        <f t="shared" si="10"/>
        <v>350</v>
      </c>
      <c r="G93" s="14">
        <f t="shared" si="11"/>
        <v>823200</v>
      </c>
      <c r="H93" s="15">
        <f t="shared" si="12"/>
        <v>490453.99469068134</v>
      </c>
      <c r="I93" s="37">
        <f t="shared" si="13"/>
        <v>208.52635828685436</v>
      </c>
      <c r="J93" s="33"/>
      <c r="K93" s="15"/>
    </row>
    <row r="94" spans="1:11" x14ac:dyDescent="0.3">
      <c r="A94" s="8" t="s">
        <v>218</v>
      </c>
      <c r="B94" s="8" t="s">
        <v>86</v>
      </c>
      <c r="C94" s="13">
        <f>_xlfn.XLOOKUP(B94,'pris per selskap'!B:B,'pris per selskap'!H:H)</f>
        <v>3732</v>
      </c>
      <c r="D94" s="37">
        <f>VLOOKUP(B94,'pris per selskap'!$B$4:$N$92,13,FALSE)</f>
        <v>622.8805639914076</v>
      </c>
      <c r="E94" s="14">
        <f t="shared" si="9"/>
        <v>2324590.2648159331</v>
      </c>
      <c r="F94" s="34">
        <f t="shared" si="10"/>
        <v>350</v>
      </c>
      <c r="G94" s="14">
        <f t="shared" si="11"/>
        <v>1306200</v>
      </c>
      <c r="H94" s="15">
        <f t="shared" si="12"/>
        <v>1018390.2648159331</v>
      </c>
      <c r="I94" s="37">
        <f t="shared" si="13"/>
        <v>272.8805639914076</v>
      </c>
      <c r="J94" s="33"/>
      <c r="K94" s="15"/>
    </row>
    <row r="95" spans="1:11" ht="18" x14ac:dyDescent="0.5">
      <c r="E95" s="9"/>
      <c r="F95" s="35"/>
    </row>
    <row r="96" spans="1:11" x14ac:dyDescent="0.3">
      <c r="H96" s="15"/>
    </row>
    <row r="97" spans="8:8" x14ac:dyDescent="0.3">
      <c r="H97" s="15"/>
    </row>
    <row r="98" spans="8:8" x14ac:dyDescent="0.3">
      <c r="H98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AC20-C003-4881-AD8E-2B41A14FF781}">
  <dimension ref="A1:K72"/>
  <sheetViews>
    <sheetView zoomScale="80" zoomScaleNormal="80" workbookViewId="0">
      <selection activeCell="A3" sqref="A3"/>
    </sheetView>
  </sheetViews>
  <sheetFormatPr baseColWidth="10" defaultColWidth="8.88671875" defaultRowHeight="14.4" x14ac:dyDescent="0.3"/>
  <cols>
    <col min="1" max="1" width="25.109375" style="1" bestFit="1" customWidth="1"/>
    <col min="2" max="2" width="19.88671875" style="1" bestFit="1" customWidth="1"/>
    <col min="3" max="3" width="19.33203125" style="1" bestFit="1" customWidth="1"/>
    <col min="4" max="6" width="20.21875" style="1" bestFit="1" customWidth="1"/>
    <col min="7" max="7" width="23.44140625" style="1" bestFit="1" customWidth="1"/>
    <col min="8" max="8" width="23" style="1" bestFit="1" customWidth="1"/>
    <col min="9" max="9" width="10.44140625" style="1" customWidth="1"/>
    <col min="10" max="16384" width="8.88671875" style="1"/>
  </cols>
  <sheetData>
    <row r="1" spans="1:9" x14ac:dyDescent="0.3">
      <c r="A1" s="49" t="s">
        <v>221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2" t="s">
        <v>87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/>
    </row>
    <row r="3" spans="1:9" x14ac:dyDescent="0.3">
      <c r="A3" s="1">
        <v>2024</v>
      </c>
      <c r="B3" s="3">
        <f>B19</f>
        <v>558.52635828685436</v>
      </c>
      <c r="C3" s="3">
        <f t="shared" ref="C3:F3" si="0">C19</f>
        <v>622.8805639914076</v>
      </c>
      <c r="D3" s="3">
        <f t="shared" si="0"/>
        <v>381.39578069281305</v>
      </c>
      <c r="E3" s="3">
        <f t="shared" si="0"/>
        <v>322.69793576605247</v>
      </c>
      <c r="F3" s="3">
        <f t="shared" si="0"/>
        <v>551.29362668974284</v>
      </c>
    </row>
    <row r="5" spans="1:9" x14ac:dyDescent="0.3">
      <c r="A5" s="49" t="s">
        <v>224</v>
      </c>
      <c r="B5" s="49"/>
      <c r="C5" s="49"/>
      <c r="D5" s="49"/>
      <c r="E5" s="49"/>
      <c r="F5" s="49"/>
      <c r="G5" s="49"/>
      <c r="H5" s="49"/>
      <c r="I5" s="49"/>
    </row>
    <row r="6" spans="1:9" x14ac:dyDescent="0.3">
      <c r="A6" s="2" t="s">
        <v>93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4" t="s">
        <v>222</v>
      </c>
      <c r="H6" s="40" t="s">
        <v>223</v>
      </c>
    </row>
    <row r="7" spans="1:9" x14ac:dyDescent="0.3">
      <c r="A7" s="1" t="s">
        <v>260</v>
      </c>
      <c r="B7" s="6">
        <f>B23*$H7</f>
        <v>106.31982009122609</v>
      </c>
      <c r="C7" s="6">
        <f t="shared" ref="C7:F7" si="1">C23*$H7</f>
        <v>99.797004409119026</v>
      </c>
      <c r="D7" s="6">
        <f t="shared" si="1"/>
        <v>74.575495197767012</v>
      </c>
      <c r="E7" s="6">
        <f t="shared" si="1"/>
        <v>51.601169500529259</v>
      </c>
      <c r="F7" s="6">
        <f t="shared" si="1"/>
        <v>104.5495332098379</v>
      </c>
      <c r="G7" s="1" t="s">
        <v>225</v>
      </c>
      <c r="H7" s="44">
        <f>E38</f>
        <v>0.11575722916793808</v>
      </c>
    </row>
    <row r="8" spans="1:9" x14ac:dyDescent="0.3">
      <c r="A8" s="1" t="s">
        <v>261</v>
      </c>
      <c r="B8" s="6">
        <f t="shared" ref="B8:F8" si="2">B24*$H8</f>
        <v>70.094905882483545</v>
      </c>
      <c r="C8" s="6">
        <f t="shared" si="2"/>
        <v>69.59662292501153</v>
      </c>
      <c r="D8" s="6">
        <f t="shared" si="2"/>
        <v>52.4893438942335</v>
      </c>
      <c r="E8" s="6">
        <f t="shared" si="2"/>
        <v>43.390387049924982</v>
      </c>
      <c r="F8" s="6">
        <f t="shared" si="2"/>
        <v>70.967936619668222</v>
      </c>
      <c r="G8" s="1" t="s">
        <v>225</v>
      </c>
      <c r="H8" s="44">
        <f t="shared" ref="H8:H18" si="3">E39</f>
        <v>0.10460218269208511</v>
      </c>
    </row>
    <row r="9" spans="1:9" x14ac:dyDescent="0.3">
      <c r="A9" s="1" t="s">
        <v>262</v>
      </c>
      <c r="B9" s="6">
        <f t="shared" ref="B9:F9" si="4">B25*$H9</f>
        <v>67.354605315040416</v>
      </c>
      <c r="C9" s="6">
        <f t="shared" si="4"/>
        <v>67.356356827878358</v>
      </c>
      <c r="D9" s="6">
        <f t="shared" si="4"/>
        <v>60.897941839515731</v>
      </c>
      <c r="E9" s="6">
        <f t="shared" si="4"/>
        <v>55.1511585557868</v>
      </c>
      <c r="F9" s="6">
        <f t="shared" si="4"/>
        <v>68.526765474722907</v>
      </c>
      <c r="G9" s="1" t="s">
        <v>225</v>
      </c>
      <c r="H9" s="44">
        <f t="shared" si="3"/>
        <v>9.9517774883047513E-2</v>
      </c>
    </row>
    <row r="10" spans="1:9" x14ac:dyDescent="0.3">
      <c r="A10" s="1" t="s">
        <v>263</v>
      </c>
      <c r="B10" s="6">
        <f t="shared" ref="B10:F10" si="5">B26*$H10</f>
        <v>51.47189511564774</v>
      </c>
      <c r="C10" s="6">
        <f t="shared" si="5"/>
        <v>51.140238770336474</v>
      </c>
      <c r="D10" s="6">
        <f t="shared" si="5"/>
        <v>49.743740599025031</v>
      </c>
      <c r="E10" s="6">
        <f t="shared" si="5"/>
        <v>42.17749729555149</v>
      </c>
      <c r="F10" s="6">
        <f t="shared" si="5"/>
        <v>54.660093395330954</v>
      </c>
      <c r="G10" s="1" t="s">
        <v>225</v>
      </c>
      <c r="H10" s="44">
        <f t="shared" si="3"/>
        <v>8.5502679963720005E-2</v>
      </c>
    </row>
    <row r="11" spans="1:9" x14ac:dyDescent="0.3">
      <c r="A11" s="1" t="s">
        <v>264</v>
      </c>
      <c r="B11" s="6">
        <f t="shared" ref="B11:F11" si="6">B27*$H11</f>
        <v>26.76609305542695</v>
      </c>
      <c r="C11" s="6">
        <f t="shared" si="6"/>
        <v>34.569679913661396</v>
      </c>
      <c r="D11" s="6">
        <f t="shared" si="6"/>
        <v>15.689457015675734</v>
      </c>
      <c r="E11" s="6">
        <f t="shared" si="6"/>
        <v>15.684299964409195</v>
      </c>
      <c r="F11" s="6">
        <f t="shared" si="6"/>
        <v>27.180041455629603</v>
      </c>
      <c r="G11" s="1" t="s">
        <v>225</v>
      </c>
      <c r="H11" s="44">
        <f t="shared" si="3"/>
        <v>7.1725330549902877E-2</v>
      </c>
    </row>
    <row r="12" spans="1:9" x14ac:dyDescent="0.3">
      <c r="A12" s="1" t="s">
        <v>265</v>
      </c>
      <c r="B12" s="6">
        <f t="shared" ref="B12:F12" si="7">B28*$H12</f>
        <v>22.378003976279114</v>
      </c>
      <c r="C12" s="6">
        <f t="shared" si="7"/>
        <v>27.960129498435371</v>
      </c>
      <c r="D12" s="6">
        <f t="shared" si="7"/>
        <v>15.457244487239924</v>
      </c>
      <c r="E12" s="6">
        <f t="shared" si="7"/>
        <v>14.737127387714045</v>
      </c>
      <c r="F12" s="6">
        <f t="shared" si="7"/>
        <v>22.784941700530101</v>
      </c>
      <c r="G12" s="1" t="s">
        <v>225</v>
      </c>
      <c r="H12" s="44">
        <f t="shared" si="3"/>
        <v>5.8347345183956838E-2</v>
      </c>
    </row>
    <row r="13" spans="1:9" x14ac:dyDescent="0.3">
      <c r="A13" s="1" t="s">
        <v>266</v>
      </c>
      <c r="B13" s="6">
        <f t="shared" ref="B13:F13" si="8">B29*$H13</f>
        <v>15.661615871765525</v>
      </c>
      <c r="C13" s="6">
        <f t="shared" si="8"/>
        <v>22.225523970340735</v>
      </c>
      <c r="D13" s="6">
        <f t="shared" si="8"/>
        <v>14.850192859218517</v>
      </c>
      <c r="E13" s="6">
        <f t="shared" si="8"/>
        <v>14.920952110437231</v>
      </c>
      <c r="F13" s="6">
        <f t="shared" si="8"/>
        <v>17.203698770343049</v>
      </c>
      <c r="G13" s="1" t="s">
        <v>225</v>
      </c>
      <c r="H13" s="44">
        <f t="shared" si="3"/>
        <v>5.4636129425307191E-2</v>
      </c>
    </row>
    <row r="14" spans="1:9" x14ac:dyDescent="0.3">
      <c r="A14" s="1" t="s">
        <v>267</v>
      </c>
      <c r="B14" s="6">
        <f t="shared" ref="B14:F14" si="9">B30*$H14</f>
        <v>7.5069666534176633</v>
      </c>
      <c r="C14" s="6">
        <f t="shared" si="9"/>
        <v>27.846918593471493</v>
      </c>
      <c r="D14" s="6">
        <f t="shared" si="9"/>
        <v>7.4305138328005667</v>
      </c>
      <c r="E14" s="6">
        <f t="shared" si="9"/>
        <v>7.4772025782155884</v>
      </c>
      <c r="F14" s="6">
        <f t="shared" si="9"/>
        <v>7.8162795917921777</v>
      </c>
      <c r="G14" s="1" t="s">
        <v>225</v>
      </c>
      <c r="H14" s="44">
        <f>E45</f>
        <v>5.8360931768776055E-2</v>
      </c>
    </row>
    <row r="15" spans="1:9" x14ac:dyDescent="0.3">
      <c r="A15" s="1" t="s">
        <v>268</v>
      </c>
      <c r="B15" s="6">
        <f t="shared" ref="B15:F15" si="10">B31*$H15</f>
        <v>13.537421659140339</v>
      </c>
      <c r="C15" s="6">
        <f t="shared" si="10"/>
        <v>28.81693988441933</v>
      </c>
      <c r="D15" s="6">
        <f t="shared" si="10"/>
        <v>9.5830191989820452</v>
      </c>
      <c r="E15" s="6">
        <f t="shared" si="10"/>
        <v>9.5565703243116484</v>
      </c>
      <c r="F15" s="6">
        <f t="shared" si="10"/>
        <v>11.917047263769668</v>
      </c>
      <c r="G15" s="1" t="s">
        <v>225</v>
      </c>
      <c r="H15" s="44">
        <f t="shared" si="3"/>
        <v>6.4003665352814543E-2</v>
      </c>
    </row>
    <row r="16" spans="1:9" x14ac:dyDescent="0.3">
      <c r="A16" s="1" t="s">
        <v>269</v>
      </c>
      <c r="B16" s="6">
        <f t="shared" ref="B16:F16" si="11">B32*$H16</f>
        <v>31.256643685894471</v>
      </c>
      <c r="C16" s="6">
        <f t="shared" si="11"/>
        <v>38.464191422624602</v>
      </c>
      <c r="D16" s="6">
        <f t="shared" si="11"/>
        <v>12.253045465387222</v>
      </c>
      <c r="E16" s="6">
        <f t="shared" si="11"/>
        <v>10.534307261269632</v>
      </c>
      <c r="F16" s="6">
        <f t="shared" si="11"/>
        <v>31.309799553815505</v>
      </c>
      <c r="G16" s="1" t="s">
        <v>225</v>
      </c>
      <c r="H16" s="44">
        <f t="shared" si="3"/>
        <v>7.8216403650727184E-2</v>
      </c>
    </row>
    <row r="17" spans="1:9" x14ac:dyDescent="0.3">
      <c r="A17" s="1" t="s">
        <v>270</v>
      </c>
      <c r="B17" s="6">
        <f t="shared" ref="B17:F17" si="12">B33*$H17</f>
        <v>48.788061251157423</v>
      </c>
      <c r="C17" s="6">
        <f t="shared" si="12"/>
        <v>57.716632046734169</v>
      </c>
      <c r="D17" s="6">
        <f t="shared" si="12"/>
        <v>11.112014638433752</v>
      </c>
      <c r="E17" s="6">
        <f t="shared" si="12"/>
        <v>6.9602551554386851</v>
      </c>
      <c r="F17" s="6">
        <f t="shared" si="12"/>
        <v>42.543705216413386</v>
      </c>
      <c r="G17" s="1" t="s">
        <v>233</v>
      </c>
      <c r="H17" s="44">
        <f t="shared" si="3"/>
        <v>8.943775213439592E-2</v>
      </c>
    </row>
    <row r="18" spans="1:9" x14ac:dyDescent="0.3">
      <c r="A18" s="1" t="s">
        <v>271</v>
      </c>
      <c r="B18" s="6">
        <f t="shared" ref="B18:F18" si="13">B34*$H18</f>
        <v>86.390325729375078</v>
      </c>
      <c r="C18" s="6">
        <f t="shared" si="13"/>
        <v>86.390325729375078</v>
      </c>
      <c r="D18" s="6">
        <f t="shared" si="13"/>
        <v>46.313771664533931</v>
      </c>
      <c r="E18" s="6">
        <f t="shared" si="13"/>
        <v>39.507008582463854</v>
      </c>
      <c r="F18" s="6">
        <f t="shared" si="13"/>
        <v>80.833784437889307</v>
      </c>
      <c r="G18" s="1" t="s">
        <v>226</v>
      </c>
      <c r="H18" s="44">
        <f t="shared" si="3"/>
        <v>0.11989257522732868</v>
      </c>
    </row>
    <row r="19" spans="1:9" x14ac:dyDescent="0.3">
      <c r="A19" s="1" t="s">
        <v>227</v>
      </c>
      <c r="B19" s="41">
        <f>SUM(B7:B18)+11</f>
        <v>558.52635828685436</v>
      </c>
      <c r="C19" s="41">
        <f t="shared" ref="C19:F19" si="14">SUM(C7:C18)+11</f>
        <v>622.8805639914076</v>
      </c>
      <c r="D19" s="41">
        <f t="shared" si="14"/>
        <v>381.39578069281305</v>
      </c>
      <c r="E19" s="41">
        <f t="shared" si="14"/>
        <v>322.69793576605247</v>
      </c>
      <c r="F19" s="41">
        <f t="shared" si="14"/>
        <v>551.29362668974284</v>
      </c>
    </row>
    <row r="20" spans="1:9" x14ac:dyDescent="0.3">
      <c r="B20" s="3"/>
      <c r="C20" s="3"/>
      <c r="D20" s="3"/>
      <c r="E20" s="3"/>
      <c r="F20" s="3"/>
    </row>
    <row r="21" spans="1:9" x14ac:dyDescent="0.3">
      <c r="A21" s="49" t="s">
        <v>228</v>
      </c>
      <c r="B21" s="49"/>
      <c r="C21" s="49"/>
      <c r="D21" s="49"/>
      <c r="E21" s="49"/>
      <c r="F21" s="49"/>
      <c r="G21" s="49"/>
      <c r="H21" s="49"/>
      <c r="I21" s="49"/>
    </row>
    <row r="22" spans="1:9" x14ac:dyDescent="0.3">
      <c r="A22" s="4" t="s">
        <v>93</v>
      </c>
      <c r="B22" s="4" t="s">
        <v>88</v>
      </c>
      <c r="C22" s="4" t="s">
        <v>89</v>
      </c>
      <c r="D22" s="4" t="s">
        <v>90</v>
      </c>
      <c r="E22" s="4" t="s">
        <v>91</v>
      </c>
      <c r="F22" s="4" t="s">
        <v>92</v>
      </c>
      <c r="G22" s="4" t="s">
        <v>222</v>
      </c>
    </row>
    <row r="23" spans="1:9" x14ac:dyDescent="0.3">
      <c r="A23" s="1" t="s">
        <v>260</v>
      </c>
      <c r="B23" s="6">
        <v>918.47239999999999</v>
      </c>
      <c r="C23" s="6">
        <v>862.12329999999997</v>
      </c>
      <c r="D23" s="6">
        <v>644.2405</v>
      </c>
      <c r="E23" s="6">
        <v>445.7706</v>
      </c>
      <c r="F23" s="6">
        <v>903.17930000000001</v>
      </c>
      <c r="G23" s="1" t="s">
        <v>225</v>
      </c>
    </row>
    <row r="24" spans="1:9" x14ac:dyDescent="0.3">
      <c r="A24" s="1" t="s">
        <v>261</v>
      </c>
      <c r="B24" s="6">
        <v>670.10940000000005</v>
      </c>
      <c r="C24" s="6">
        <v>665.34580000000005</v>
      </c>
      <c r="D24" s="6">
        <v>501.79969999999997</v>
      </c>
      <c r="E24" s="6">
        <v>414.8134</v>
      </c>
      <c r="F24" s="6">
        <v>678.4556</v>
      </c>
      <c r="G24" s="1" t="s">
        <v>225</v>
      </c>
    </row>
    <row r="25" spans="1:9" x14ac:dyDescent="0.3">
      <c r="A25" s="1" t="s">
        <v>262</v>
      </c>
      <c r="B25" s="6">
        <v>676.8098</v>
      </c>
      <c r="C25" s="6">
        <v>676.82740000000001</v>
      </c>
      <c r="D25" s="6">
        <v>611.93029999999999</v>
      </c>
      <c r="E25" s="6">
        <v>554.18399999999997</v>
      </c>
      <c r="F25" s="6">
        <v>688.58820000000003</v>
      </c>
      <c r="G25" s="1" t="s">
        <v>225</v>
      </c>
    </row>
    <row r="26" spans="1:9" x14ac:dyDescent="0.3">
      <c r="A26" s="1" t="s">
        <v>263</v>
      </c>
      <c r="B26" s="5">
        <v>601.99159999999995</v>
      </c>
      <c r="C26" s="5">
        <v>598.11270000000002</v>
      </c>
      <c r="D26" s="5">
        <v>581.7799</v>
      </c>
      <c r="E26" s="5">
        <v>493.28859999999997</v>
      </c>
      <c r="F26" s="5">
        <v>639.27930000000003</v>
      </c>
      <c r="G26" s="1" t="s">
        <v>225</v>
      </c>
    </row>
    <row r="27" spans="1:9" x14ac:dyDescent="0.3">
      <c r="A27" s="1" t="s">
        <v>264</v>
      </c>
      <c r="B27" s="5">
        <v>373.17489999999998</v>
      </c>
      <c r="C27" s="5">
        <v>481.97309999999999</v>
      </c>
      <c r="D27" s="5">
        <v>218.74359999999999</v>
      </c>
      <c r="E27" s="5">
        <v>218.67169999999999</v>
      </c>
      <c r="F27" s="5">
        <v>378.94619999999998</v>
      </c>
      <c r="G27" s="1" t="s">
        <v>225</v>
      </c>
    </row>
    <row r="28" spans="1:9" x14ac:dyDescent="0.3">
      <c r="A28" s="1" t="s">
        <v>265</v>
      </c>
      <c r="B28" s="5">
        <v>383.5308</v>
      </c>
      <c r="C28" s="5">
        <v>479.20139999999998</v>
      </c>
      <c r="D28" s="5">
        <v>264.91770000000002</v>
      </c>
      <c r="E28" s="5">
        <v>252.57579999999999</v>
      </c>
      <c r="F28" s="5">
        <v>390.5052</v>
      </c>
      <c r="G28" s="1" t="s">
        <v>225</v>
      </c>
    </row>
    <row r="29" spans="1:9" x14ac:dyDescent="0.3">
      <c r="A29" s="1" t="s">
        <v>266</v>
      </c>
      <c r="B29" s="5">
        <v>286.65309999999999</v>
      </c>
      <c r="C29" s="5">
        <v>406.79169999999999</v>
      </c>
      <c r="D29" s="5">
        <v>271.80169999999998</v>
      </c>
      <c r="E29" s="5">
        <v>273.09679999999997</v>
      </c>
      <c r="F29" s="5">
        <v>314.8777</v>
      </c>
      <c r="G29" s="1" t="s">
        <v>225</v>
      </c>
    </row>
    <row r="30" spans="1:9" x14ac:dyDescent="0.3">
      <c r="A30" s="1" t="s">
        <v>267</v>
      </c>
      <c r="B30" s="5">
        <v>128.63</v>
      </c>
      <c r="C30" s="5">
        <v>477.15</v>
      </c>
      <c r="D30" s="5">
        <v>127.32</v>
      </c>
      <c r="E30" s="5">
        <v>128.12</v>
      </c>
      <c r="F30" s="5">
        <v>133.93</v>
      </c>
      <c r="G30" s="1" t="s">
        <v>225</v>
      </c>
    </row>
    <row r="31" spans="1:9" x14ac:dyDescent="0.3">
      <c r="A31" s="1" t="s">
        <v>268</v>
      </c>
      <c r="B31" s="5">
        <v>211.51009999999999</v>
      </c>
      <c r="C31" s="5">
        <v>450.2389</v>
      </c>
      <c r="D31" s="5">
        <v>149.7261</v>
      </c>
      <c r="E31" s="5">
        <v>149.31286</v>
      </c>
      <c r="F31" s="5">
        <v>186.19319999999999</v>
      </c>
      <c r="G31" s="1" t="s">
        <v>225</v>
      </c>
    </row>
    <row r="32" spans="1:9" x14ac:dyDescent="0.3">
      <c r="A32" s="1" t="s">
        <v>269</v>
      </c>
      <c r="B32" s="5">
        <v>399.61750000000001</v>
      </c>
      <c r="C32" s="5">
        <v>491.7663</v>
      </c>
      <c r="D32" s="5">
        <v>156.6557</v>
      </c>
      <c r="E32" s="5">
        <v>134.68155999999999</v>
      </c>
      <c r="F32" s="5">
        <v>400.2971</v>
      </c>
      <c r="G32" s="1" t="s">
        <v>225</v>
      </c>
    </row>
    <row r="33" spans="1:9" x14ac:dyDescent="0.3">
      <c r="A33" s="1" t="s">
        <v>270</v>
      </c>
      <c r="B33" s="5">
        <v>545.49739999999997</v>
      </c>
      <c r="C33" s="5">
        <v>645.32740000000001</v>
      </c>
      <c r="D33" s="5">
        <v>124.24299999999999</v>
      </c>
      <c r="E33" s="5">
        <v>77.822339999999997</v>
      </c>
      <c r="F33" s="5">
        <v>475.67950000000002</v>
      </c>
      <c r="G33" s="1" t="s">
        <v>233</v>
      </c>
    </row>
    <row r="34" spans="1:9" x14ac:dyDescent="0.3">
      <c r="A34" s="1" t="s">
        <v>271</v>
      </c>
      <c r="B34" s="5">
        <f>B$62</f>
        <v>720.56443499999989</v>
      </c>
      <c r="C34" s="5">
        <f t="shared" ref="C34:F34" si="15">C$62</f>
        <v>720.56443499999989</v>
      </c>
      <c r="D34" s="5">
        <f t="shared" si="15"/>
        <v>386.29390999999993</v>
      </c>
      <c r="E34" s="5">
        <f t="shared" si="15"/>
        <v>329.52005999999994</v>
      </c>
      <c r="F34" s="5">
        <f t="shared" si="15"/>
        <v>674.21843499999989</v>
      </c>
      <c r="G34" s="1" t="s">
        <v>226</v>
      </c>
    </row>
    <row r="36" spans="1:9" x14ac:dyDescent="0.3">
      <c r="A36" s="49" t="s">
        <v>259</v>
      </c>
      <c r="B36" s="49"/>
      <c r="C36" s="49"/>
      <c r="D36" s="49"/>
      <c r="E36" s="49"/>
      <c r="F36" s="49"/>
      <c r="G36" s="49"/>
      <c r="H36" s="49"/>
      <c r="I36" s="49"/>
    </row>
    <row r="37" spans="1:9" x14ac:dyDescent="0.3">
      <c r="A37" s="4" t="s">
        <v>100</v>
      </c>
      <c r="B37" s="4" t="s">
        <v>93</v>
      </c>
      <c r="C37" s="4" t="s">
        <v>101</v>
      </c>
      <c r="D37" s="4" t="s">
        <v>102</v>
      </c>
      <c r="E37" s="4" t="s">
        <v>103</v>
      </c>
      <c r="H37" s="2"/>
    </row>
    <row r="38" spans="1:9" x14ac:dyDescent="0.3">
      <c r="A38" s="1" t="s">
        <v>104</v>
      </c>
      <c r="B38" s="1" t="s">
        <v>94</v>
      </c>
      <c r="C38" s="7">
        <v>8801124</v>
      </c>
      <c r="D38" s="7">
        <v>76030880</v>
      </c>
      <c r="E38" s="5">
        <f>C38/D38</f>
        <v>0.11575722916793808</v>
      </c>
    </row>
    <row r="39" spans="1:9" x14ac:dyDescent="0.3">
      <c r="A39" s="1" t="s">
        <v>104</v>
      </c>
      <c r="B39" s="1" t="s">
        <v>95</v>
      </c>
      <c r="C39" s="7">
        <v>7952996</v>
      </c>
      <c r="D39" s="7">
        <v>76030880</v>
      </c>
      <c r="E39" s="5">
        <f t="shared" ref="E39:E49" si="16">C39/D39</f>
        <v>0.10460218269208511</v>
      </c>
    </row>
    <row r="40" spans="1:9" x14ac:dyDescent="0.3">
      <c r="A40" s="1" t="s">
        <v>104</v>
      </c>
      <c r="B40" s="1" t="s">
        <v>96</v>
      </c>
      <c r="C40" s="7">
        <v>7566424</v>
      </c>
      <c r="D40" s="7">
        <v>76030880</v>
      </c>
      <c r="E40" s="5">
        <f t="shared" si="16"/>
        <v>9.9517774883047513E-2</v>
      </c>
    </row>
    <row r="41" spans="1:9" x14ac:dyDescent="0.3">
      <c r="A41" s="1" t="s">
        <v>104</v>
      </c>
      <c r="B41" s="1" t="s">
        <v>97</v>
      </c>
      <c r="C41" s="7">
        <v>6500844</v>
      </c>
      <c r="D41" s="7">
        <v>76030880</v>
      </c>
      <c r="E41" s="5">
        <f t="shared" si="16"/>
        <v>8.5502679963720005E-2</v>
      </c>
    </row>
    <row r="42" spans="1:9" x14ac:dyDescent="0.3">
      <c r="A42" s="1" t="s">
        <v>104</v>
      </c>
      <c r="B42" s="1" t="s">
        <v>98</v>
      </c>
      <c r="C42" s="7">
        <v>5453340</v>
      </c>
      <c r="D42" s="7">
        <v>76030880</v>
      </c>
      <c r="E42" s="5">
        <f t="shared" si="16"/>
        <v>7.1725330549902877E-2</v>
      </c>
    </row>
    <row r="43" spans="1:9" x14ac:dyDescent="0.3">
      <c r="A43" s="1" t="s">
        <v>104</v>
      </c>
      <c r="B43" s="1" t="s">
        <v>99</v>
      </c>
      <c r="C43" s="7">
        <v>4436200</v>
      </c>
      <c r="D43" s="7">
        <v>76030880</v>
      </c>
      <c r="E43" s="5">
        <f t="shared" si="16"/>
        <v>5.8347345183956838E-2</v>
      </c>
    </row>
    <row r="44" spans="1:9" x14ac:dyDescent="0.3">
      <c r="A44" s="1" t="s">
        <v>104</v>
      </c>
      <c r="B44" s="1" t="s">
        <v>115</v>
      </c>
      <c r="C44" s="7">
        <v>4154033</v>
      </c>
      <c r="D44" s="7">
        <v>76030880</v>
      </c>
      <c r="E44" s="5">
        <f>C44/D44</f>
        <v>5.4636129425307191E-2</v>
      </c>
    </row>
    <row r="45" spans="1:9" x14ac:dyDescent="0.3">
      <c r="A45" s="1" t="s">
        <v>104</v>
      </c>
      <c r="B45" s="1" t="s">
        <v>116</v>
      </c>
      <c r="C45" s="7">
        <v>4437233</v>
      </c>
      <c r="D45" s="7">
        <v>76030880</v>
      </c>
      <c r="E45" s="5">
        <f t="shared" si="16"/>
        <v>5.8360931768776055E-2</v>
      </c>
    </row>
    <row r="46" spans="1:9" x14ac:dyDescent="0.3">
      <c r="A46" s="1" t="s">
        <v>104</v>
      </c>
      <c r="B46" s="1" t="s">
        <v>117</v>
      </c>
      <c r="C46" s="7">
        <v>4866255</v>
      </c>
      <c r="D46" s="7">
        <v>76030880</v>
      </c>
      <c r="E46" s="5">
        <f t="shared" si="16"/>
        <v>6.4003665352814543E-2</v>
      </c>
    </row>
    <row r="47" spans="1:9" x14ac:dyDescent="0.3">
      <c r="A47" s="1" t="s">
        <v>104</v>
      </c>
      <c r="B47" s="1" t="s">
        <v>118</v>
      </c>
      <c r="C47" s="7">
        <v>5946862</v>
      </c>
      <c r="D47" s="7">
        <v>76030880</v>
      </c>
      <c r="E47" s="5">
        <f t="shared" si="16"/>
        <v>7.8216403650727184E-2</v>
      </c>
    </row>
    <row r="48" spans="1:9" x14ac:dyDescent="0.3">
      <c r="A48" s="1" t="s">
        <v>104</v>
      </c>
      <c r="B48" s="1" t="s">
        <v>119</v>
      </c>
      <c r="C48" s="7">
        <v>6800031</v>
      </c>
      <c r="D48" s="7">
        <v>76030880</v>
      </c>
      <c r="E48" s="5">
        <f t="shared" si="16"/>
        <v>8.943775213439592E-2</v>
      </c>
    </row>
    <row r="49" spans="1:9" x14ac:dyDescent="0.3">
      <c r="A49" s="1" t="s">
        <v>104</v>
      </c>
      <c r="B49" s="1" t="s">
        <v>120</v>
      </c>
      <c r="C49" s="7">
        <v>9115538</v>
      </c>
      <c r="D49" s="7">
        <v>76030880</v>
      </c>
      <c r="E49" s="5">
        <f t="shared" si="16"/>
        <v>0.11989257522732868</v>
      </c>
    </row>
    <row r="51" spans="1:9" x14ac:dyDescent="0.3">
      <c r="A51" s="49" t="s">
        <v>105</v>
      </c>
      <c r="B51" s="49"/>
      <c r="C51" s="49"/>
      <c r="D51" s="49"/>
      <c r="E51" s="49"/>
      <c r="F51" s="49"/>
      <c r="G51" s="49"/>
      <c r="H51" s="49"/>
      <c r="I51" s="49"/>
    </row>
    <row r="52" spans="1:9" x14ac:dyDescent="0.3">
      <c r="A52" s="4" t="s">
        <v>106</v>
      </c>
      <c r="B52" s="4" t="s">
        <v>107</v>
      </c>
      <c r="C52" s="4" t="s">
        <v>108</v>
      </c>
      <c r="D52" s="4" t="s">
        <v>105</v>
      </c>
      <c r="E52" s="4"/>
      <c r="F52" s="2"/>
      <c r="G52" s="2"/>
    </row>
    <row r="53" spans="1:9" ht="15.6" x14ac:dyDescent="0.3">
      <c r="A53" s="1" t="s">
        <v>109</v>
      </c>
      <c r="B53" s="1" t="s">
        <v>110</v>
      </c>
      <c r="C53" s="43"/>
      <c r="D53" s="1">
        <v>11.586499999999999</v>
      </c>
      <c r="E53" s="42"/>
    </row>
    <row r="55" spans="1:9" x14ac:dyDescent="0.3">
      <c r="A55" s="49" t="s">
        <v>243</v>
      </c>
      <c r="B55" s="49"/>
      <c r="C55" s="49"/>
      <c r="D55" s="49"/>
      <c r="E55" s="49"/>
      <c r="F55" s="49"/>
      <c r="G55" s="49"/>
      <c r="H55" s="49"/>
      <c r="I55" s="49"/>
    </row>
    <row r="56" spans="1:9" x14ac:dyDescent="0.3">
      <c r="A56" s="4" t="s">
        <v>93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92</v>
      </c>
      <c r="G56" s="2" t="s">
        <v>111</v>
      </c>
      <c r="H56" s="4" t="s">
        <v>108</v>
      </c>
    </row>
    <row r="57" spans="1:9" ht="18" x14ac:dyDescent="0.5">
      <c r="A57" s="1" t="s">
        <v>240</v>
      </c>
      <c r="B57" s="32">
        <v>13</v>
      </c>
      <c r="C57" s="32">
        <v>13</v>
      </c>
      <c r="D57" s="32">
        <v>-15.85</v>
      </c>
      <c r="E57" s="32">
        <v>-20.75</v>
      </c>
      <c r="F57" s="32">
        <v>9</v>
      </c>
      <c r="G57" s="6">
        <v>49.19</v>
      </c>
      <c r="H57" s="43">
        <v>45621</v>
      </c>
      <c r="I57" s="27"/>
    </row>
    <row r="58" spans="1:9" ht="18" x14ac:dyDescent="0.5">
      <c r="B58" s="32" t="s">
        <v>237</v>
      </c>
      <c r="C58" s="32" t="s">
        <v>235</v>
      </c>
      <c r="D58" s="32" t="s">
        <v>238</v>
      </c>
      <c r="E58" s="32" t="s">
        <v>239</v>
      </c>
      <c r="F58" s="32" t="s">
        <v>236</v>
      </c>
      <c r="G58" s="6" t="s">
        <v>234</v>
      </c>
      <c r="H58" s="43"/>
      <c r="I58" s="27"/>
    </row>
    <row r="60" spans="1:9" ht="33.6" customHeight="1" x14ac:dyDescent="0.3">
      <c r="A60" s="48" t="s">
        <v>241</v>
      </c>
      <c r="B60" s="48"/>
      <c r="C60" s="48"/>
      <c r="D60" s="48"/>
      <c r="E60" s="48"/>
      <c r="F60" s="48"/>
      <c r="G60" s="48"/>
      <c r="H60" s="48"/>
      <c r="I60" s="48"/>
    </row>
    <row r="61" spans="1:9" x14ac:dyDescent="0.3">
      <c r="A61" s="4" t="s">
        <v>93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92</v>
      </c>
      <c r="G61" s="2"/>
    </row>
    <row r="62" spans="1:9" x14ac:dyDescent="0.3">
      <c r="A62" s="1" t="s">
        <v>240</v>
      </c>
      <c r="B62" s="6">
        <f>($G$57+B57)*$D$53</f>
        <v>720.56443499999989</v>
      </c>
      <c r="C62" s="6">
        <f t="shared" ref="C62:F62" si="17">($G$57+C57)*$D$53</f>
        <v>720.56443499999989</v>
      </c>
      <c r="D62" s="6">
        <f>($G$57+D57)*$D$53</f>
        <v>386.29390999999993</v>
      </c>
      <c r="E62" s="6">
        <f>($G$57+E57)*$D$53</f>
        <v>329.52005999999994</v>
      </c>
      <c r="F62" s="6">
        <f t="shared" si="17"/>
        <v>674.21843499999989</v>
      </c>
      <c r="G62" s="6"/>
    </row>
    <row r="63" spans="1:9" x14ac:dyDescent="0.3">
      <c r="B63" s="5"/>
      <c r="C63" s="5"/>
      <c r="D63" s="5"/>
      <c r="E63" s="5"/>
      <c r="F63" s="5"/>
      <c r="G63" s="5"/>
    </row>
    <row r="65" spans="1:11" ht="18" x14ac:dyDescent="0.5">
      <c r="A65"/>
      <c r="B65"/>
      <c r="C65"/>
      <c r="D65"/>
      <c r="E65"/>
      <c r="F65"/>
      <c r="G65"/>
      <c r="H65"/>
      <c r="I65"/>
      <c r="J65"/>
      <c r="K65"/>
    </row>
    <row r="66" spans="1:11" ht="18" x14ac:dyDescent="0.3">
      <c r="A66" s="28"/>
      <c r="B66" s="28"/>
    </row>
    <row r="67" spans="1:11" ht="18" x14ac:dyDescent="0.5">
      <c r="A67" s="29"/>
      <c r="B67" s="30"/>
    </row>
    <row r="68" spans="1:11" ht="18" x14ac:dyDescent="0.5">
      <c r="A68" s="29"/>
      <c r="B68" s="30"/>
      <c r="C68" s="31"/>
    </row>
    <row r="69" spans="1:11" ht="18" x14ac:dyDescent="0.5">
      <c r="A69" s="29"/>
      <c r="B69" s="30"/>
      <c r="C69" s="31"/>
    </row>
    <row r="70" spans="1:11" ht="18" x14ac:dyDescent="0.5">
      <c r="A70" s="29"/>
      <c r="B70" s="30"/>
      <c r="C70" s="31"/>
    </row>
    <row r="71" spans="1:11" ht="18" x14ac:dyDescent="0.5">
      <c r="A71" s="29"/>
      <c r="B71" s="30"/>
      <c r="C71" s="31"/>
    </row>
    <row r="72" spans="1:11" ht="18" x14ac:dyDescent="0.5">
      <c r="A72" s="29"/>
      <c r="B72" s="30"/>
      <c r="C72" s="31"/>
    </row>
  </sheetData>
  <mergeCells count="7">
    <mergeCell ref="A60:I60"/>
    <mergeCell ref="A1:I1"/>
    <mergeCell ref="A36:I36"/>
    <mergeCell ref="A51:I51"/>
    <mergeCell ref="A55:I55"/>
    <mergeCell ref="A5:I5"/>
    <mergeCell ref="A21:I21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B77D-EE41-46C3-96B9-DC6C05193E0A}">
  <dimension ref="A1:N93"/>
  <sheetViews>
    <sheetView workbookViewId="0">
      <selection activeCell="N4" sqref="N4"/>
    </sheetView>
  </sheetViews>
  <sheetFormatPr baseColWidth="10" defaultColWidth="9.109375" defaultRowHeight="14.4" x14ac:dyDescent="0.3"/>
  <cols>
    <col min="1" max="1" width="14.6640625" style="8" bestFit="1" customWidth="1"/>
    <col min="2" max="2" width="32.6640625" style="8" bestFit="1" customWidth="1"/>
    <col min="3" max="7" width="9.109375" style="8"/>
    <col min="8" max="8" width="8" style="8" bestFit="1" customWidth="1"/>
    <col min="9" max="13" width="11.33203125" style="8" customWidth="1"/>
    <col min="14" max="14" width="11.109375" style="8" customWidth="1"/>
    <col min="15" max="16384" width="9.109375" style="8"/>
  </cols>
  <sheetData>
    <row r="1" spans="1:14" x14ac:dyDescent="0.3">
      <c r="C1" s="50" t="s">
        <v>112</v>
      </c>
      <c r="D1" s="50"/>
      <c r="E1" s="50"/>
      <c r="F1" s="50"/>
      <c r="G1" s="50"/>
      <c r="H1" s="50"/>
      <c r="I1" s="52" t="s">
        <v>121</v>
      </c>
      <c r="J1" s="53"/>
      <c r="K1" s="53"/>
      <c r="L1" s="53"/>
      <c r="M1" s="53"/>
      <c r="N1" s="54"/>
    </row>
    <row r="2" spans="1:14" x14ac:dyDescent="0.3">
      <c r="C2" s="51" t="s">
        <v>122</v>
      </c>
      <c r="D2" s="51"/>
      <c r="E2" s="51"/>
      <c r="F2" s="51"/>
      <c r="G2" s="51"/>
      <c r="H2" s="51"/>
      <c r="I2" s="25">
        <f>'Forutsetninger for beregninger'!B3</f>
        <v>558.52635828685436</v>
      </c>
      <c r="J2" s="25">
        <f>'Forutsetninger for beregninger'!C3</f>
        <v>622.8805639914076</v>
      </c>
      <c r="K2" s="25">
        <f>'Forutsetninger for beregninger'!D3</f>
        <v>381.39578069281305</v>
      </c>
      <c r="L2" s="25">
        <f>'Forutsetninger for beregninger'!E3</f>
        <v>322.69793576605247</v>
      </c>
      <c r="M2" s="25">
        <f>'Forutsetninger for beregninger'!F3</f>
        <v>551.29362668974284</v>
      </c>
      <c r="N2" s="23"/>
    </row>
    <row r="3" spans="1:14" ht="43.2" x14ac:dyDescent="0.3">
      <c r="C3" s="24" t="s">
        <v>88</v>
      </c>
      <c r="D3" s="24" t="s">
        <v>89</v>
      </c>
      <c r="E3" s="24" t="s">
        <v>90</v>
      </c>
      <c r="F3" s="24" t="s">
        <v>91</v>
      </c>
      <c r="G3" s="24" t="s">
        <v>92</v>
      </c>
      <c r="H3" s="24" t="s">
        <v>113</v>
      </c>
      <c r="I3" s="23" t="s">
        <v>88</v>
      </c>
      <c r="J3" s="23" t="s">
        <v>89</v>
      </c>
      <c r="K3" s="23" t="s">
        <v>90</v>
      </c>
      <c r="L3" s="23" t="s">
        <v>91</v>
      </c>
      <c r="M3" s="23" t="s">
        <v>92</v>
      </c>
      <c r="N3" s="26" t="s">
        <v>114</v>
      </c>
    </row>
    <row r="4" spans="1:14" x14ac:dyDescent="0.3">
      <c r="A4" s="8" t="s">
        <v>123</v>
      </c>
      <c r="B4" s="8" t="s">
        <v>5</v>
      </c>
      <c r="C4" s="8">
        <v>3249</v>
      </c>
      <c r="H4" s="8">
        <f>SUM(C4:G4)</f>
        <v>3249</v>
      </c>
      <c r="I4" s="21">
        <f>C4/$H4</f>
        <v>1</v>
      </c>
      <c r="J4" s="21">
        <f t="shared" ref="J4:M19" si="0">D4/$H4</f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2">
        <f>SUMPRODUCT(I4:M4,$I$2:$M$2)</f>
        <v>558.52635828685436</v>
      </c>
    </row>
    <row r="5" spans="1:14" x14ac:dyDescent="0.3">
      <c r="A5" s="8" t="s">
        <v>124</v>
      </c>
      <c r="B5" s="8" t="s">
        <v>6</v>
      </c>
      <c r="C5" s="8">
        <v>3260</v>
      </c>
      <c r="H5" s="8">
        <f t="shared" ref="H5:H68" si="1">SUM(C5:G5)</f>
        <v>3260</v>
      </c>
      <c r="I5" s="21">
        <f t="shared" ref="I5:M67" si="2">C5/$H5</f>
        <v>1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2">
        <f t="shared" ref="N5:N68" si="3">SUMPRODUCT(I5:M5,$I$2:$M$2)</f>
        <v>558.52635828685436</v>
      </c>
    </row>
    <row r="6" spans="1:14" x14ac:dyDescent="0.3">
      <c r="A6" s="8" t="s">
        <v>125</v>
      </c>
      <c r="B6" s="8" t="s">
        <v>7</v>
      </c>
      <c r="D6" s="8">
        <v>9020</v>
      </c>
      <c r="H6" s="8">
        <f t="shared" si="1"/>
        <v>9020</v>
      </c>
      <c r="I6" s="21">
        <f t="shared" si="2"/>
        <v>0</v>
      </c>
      <c r="J6" s="21">
        <f t="shared" si="0"/>
        <v>1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2">
        <f t="shared" si="3"/>
        <v>622.8805639914076</v>
      </c>
    </row>
    <row r="7" spans="1:14" x14ac:dyDescent="0.3">
      <c r="A7" s="8" t="s">
        <v>126</v>
      </c>
      <c r="B7" s="8" t="s">
        <v>8</v>
      </c>
      <c r="G7" s="8">
        <v>847</v>
      </c>
      <c r="H7" s="8">
        <f t="shared" si="1"/>
        <v>847</v>
      </c>
      <c r="I7" s="21">
        <f t="shared" si="2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1</v>
      </c>
      <c r="N7" s="22">
        <f t="shared" si="3"/>
        <v>551.29362668974284</v>
      </c>
    </row>
    <row r="8" spans="1:14" x14ac:dyDescent="0.3">
      <c r="A8" s="8" t="s">
        <v>127</v>
      </c>
      <c r="B8" s="8" t="s">
        <v>9</v>
      </c>
      <c r="C8" s="8">
        <v>13392</v>
      </c>
      <c r="H8" s="8">
        <f t="shared" si="1"/>
        <v>13392</v>
      </c>
      <c r="I8" s="21">
        <f t="shared" si="2"/>
        <v>1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2">
        <f t="shared" si="3"/>
        <v>558.52635828685436</v>
      </c>
    </row>
    <row r="9" spans="1:14" x14ac:dyDescent="0.3">
      <c r="A9" s="8" t="s">
        <v>128</v>
      </c>
      <c r="B9" s="8" t="s">
        <v>10</v>
      </c>
      <c r="E9" s="8">
        <v>154528</v>
      </c>
      <c r="H9" s="8">
        <f t="shared" si="1"/>
        <v>154528</v>
      </c>
      <c r="I9" s="21">
        <f t="shared" si="2"/>
        <v>0</v>
      </c>
      <c r="J9" s="21">
        <f t="shared" si="0"/>
        <v>0</v>
      </c>
      <c r="K9" s="21">
        <f t="shared" si="0"/>
        <v>1</v>
      </c>
      <c r="L9" s="21">
        <f t="shared" si="0"/>
        <v>0</v>
      </c>
      <c r="M9" s="21">
        <f t="shared" si="0"/>
        <v>0</v>
      </c>
      <c r="N9" s="22">
        <f t="shared" si="3"/>
        <v>381.39578069281305</v>
      </c>
    </row>
    <row r="10" spans="1:14" x14ac:dyDescent="0.3">
      <c r="A10" s="8" t="s">
        <v>129</v>
      </c>
      <c r="B10" s="8" t="s">
        <v>11</v>
      </c>
      <c r="F10" s="8">
        <v>8554</v>
      </c>
      <c r="H10" s="8">
        <f t="shared" si="1"/>
        <v>8554</v>
      </c>
      <c r="I10" s="21">
        <f t="shared" si="2"/>
        <v>0</v>
      </c>
      <c r="J10" s="21">
        <f t="shared" si="0"/>
        <v>0</v>
      </c>
      <c r="K10" s="21">
        <f t="shared" si="0"/>
        <v>0</v>
      </c>
      <c r="L10" s="21">
        <f t="shared" si="0"/>
        <v>1</v>
      </c>
      <c r="M10" s="21">
        <f t="shared" si="0"/>
        <v>0</v>
      </c>
      <c r="N10" s="22">
        <f t="shared" si="3"/>
        <v>322.69793576605247</v>
      </c>
    </row>
    <row r="11" spans="1:14" x14ac:dyDescent="0.3">
      <c r="A11" s="8" t="s">
        <v>130</v>
      </c>
      <c r="B11" s="8" t="s">
        <v>12</v>
      </c>
      <c r="C11" s="8">
        <v>0</v>
      </c>
      <c r="D11" s="8">
        <v>158623</v>
      </c>
      <c r="H11" s="8">
        <f t="shared" si="1"/>
        <v>158623</v>
      </c>
      <c r="I11" s="21">
        <f t="shared" si="2"/>
        <v>0</v>
      </c>
      <c r="J11" s="21">
        <f t="shared" si="0"/>
        <v>1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2">
        <f t="shared" si="3"/>
        <v>622.8805639914076</v>
      </c>
    </row>
    <row r="12" spans="1:14" x14ac:dyDescent="0.3">
      <c r="A12" s="8" t="s">
        <v>131</v>
      </c>
      <c r="B12" s="8" t="s">
        <v>13</v>
      </c>
      <c r="D12" s="8">
        <v>12980</v>
      </c>
      <c r="H12" s="8">
        <f t="shared" si="1"/>
        <v>12980</v>
      </c>
      <c r="I12" s="21">
        <f t="shared" si="2"/>
        <v>0</v>
      </c>
      <c r="J12" s="21">
        <f t="shared" si="0"/>
        <v>1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2">
        <f t="shared" si="3"/>
        <v>622.8805639914076</v>
      </c>
    </row>
    <row r="13" spans="1:14" x14ac:dyDescent="0.3">
      <c r="A13" s="8" t="s">
        <v>132</v>
      </c>
      <c r="B13" s="8" t="s">
        <v>14</v>
      </c>
      <c r="C13" s="8">
        <v>25363</v>
      </c>
      <c r="H13" s="8">
        <f t="shared" si="1"/>
        <v>25363</v>
      </c>
      <c r="I13" s="21">
        <f>C13/$H13</f>
        <v>1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2">
        <f t="shared" si="3"/>
        <v>558.52635828685436</v>
      </c>
    </row>
    <row r="14" spans="1:14" x14ac:dyDescent="0.3">
      <c r="A14" s="8" t="s">
        <v>133</v>
      </c>
      <c r="B14" s="8" t="s">
        <v>15</v>
      </c>
      <c r="D14" s="8">
        <v>8339</v>
      </c>
      <c r="H14" s="8">
        <f t="shared" si="1"/>
        <v>8339</v>
      </c>
      <c r="I14" s="21">
        <f t="shared" si="2"/>
        <v>0</v>
      </c>
      <c r="J14" s="21">
        <f t="shared" si="0"/>
        <v>1</v>
      </c>
      <c r="K14" s="21">
        <f t="shared" si="0"/>
        <v>0</v>
      </c>
      <c r="L14" s="21">
        <f t="shared" si="0"/>
        <v>0</v>
      </c>
      <c r="M14" s="21">
        <f t="shared" si="0"/>
        <v>0</v>
      </c>
      <c r="N14" s="22">
        <f t="shared" si="3"/>
        <v>622.8805639914076</v>
      </c>
    </row>
    <row r="15" spans="1:14" x14ac:dyDescent="0.3">
      <c r="A15" s="8" t="s">
        <v>134</v>
      </c>
      <c r="B15" s="8" t="s">
        <v>16</v>
      </c>
      <c r="D15" s="8">
        <v>757</v>
      </c>
      <c r="H15" s="8">
        <f t="shared" si="1"/>
        <v>757</v>
      </c>
      <c r="I15" s="21">
        <f t="shared" si="2"/>
        <v>0</v>
      </c>
      <c r="J15" s="21">
        <f t="shared" si="0"/>
        <v>1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2">
        <f t="shared" si="3"/>
        <v>622.8805639914076</v>
      </c>
    </row>
    <row r="16" spans="1:14" x14ac:dyDescent="0.3">
      <c r="A16" s="8" t="s">
        <v>135</v>
      </c>
      <c r="B16" s="8" t="s">
        <v>17</v>
      </c>
      <c r="F16" s="8">
        <v>129415</v>
      </c>
      <c r="H16" s="8">
        <f t="shared" si="1"/>
        <v>129415</v>
      </c>
      <c r="I16" s="21">
        <f t="shared" si="2"/>
        <v>0</v>
      </c>
      <c r="J16" s="21">
        <f t="shared" si="0"/>
        <v>0</v>
      </c>
      <c r="K16" s="21">
        <f t="shared" si="0"/>
        <v>0</v>
      </c>
      <c r="L16" s="21">
        <f t="shared" si="0"/>
        <v>1</v>
      </c>
      <c r="M16" s="21">
        <f t="shared" si="0"/>
        <v>0</v>
      </c>
      <c r="N16" s="22">
        <f t="shared" si="3"/>
        <v>322.69793576605247</v>
      </c>
    </row>
    <row r="17" spans="1:14" x14ac:dyDescent="0.3">
      <c r="A17" s="8" t="s">
        <v>136</v>
      </c>
      <c r="B17" s="8" t="s">
        <v>18</v>
      </c>
      <c r="D17" s="8">
        <v>1979</v>
      </c>
      <c r="E17" s="8">
        <v>5071</v>
      </c>
      <c r="G17" s="8">
        <v>1903</v>
      </c>
      <c r="H17" s="8">
        <f t="shared" si="1"/>
        <v>8953</v>
      </c>
      <c r="I17" s="21">
        <f t="shared" si="2"/>
        <v>0</v>
      </c>
      <c r="J17" s="21">
        <f>D17/$H17</f>
        <v>0.2210432257343907</v>
      </c>
      <c r="K17" s="21">
        <f t="shared" si="0"/>
        <v>0.56640232324360551</v>
      </c>
      <c r="L17" s="21">
        <f t="shared" si="0"/>
        <v>0</v>
      </c>
      <c r="M17" s="21">
        <f>G17/$H17</f>
        <v>0.21255445102200379</v>
      </c>
      <c r="N17" s="22">
        <f>SUMPRODUCT(I17:M17,$I$2:$M$2)</f>
        <v>470.88689954460301</v>
      </c>
    </row>
    <row r="18" spans="1:14" x14ac:dyDescent="0.3">
      <c r="A18" s="8" t="s">
        <v>137</v>
      </c>
      <c r="B18" s="8" t="s">
        <v>19</v>
      </c>
      <c r="C18" s="8">
        <v>8100</v>
      </c>
      <c r="H18" s="8">
        <f t="shared" si="1"/>
        <v>8100</v>
      </c>
      <c r="I18" s="21">
        <f t="shared" si="2"/>
        <v>1</v>
      </c>
      <c r="J18" s="21">
        <f t="shared" si="0"/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2">
        <f t="shared" si="3"/>
        <v>558.52635828685436</v>
      </c>
    </row>
    <row r="19" spans="1:14" x14ac:dyDescent="0.3">
      <c r="A19" s="8" t="s">
        <v>138</v>
      </c>
      <c r="B19" s="8" t="s">
        <v>20</v>
      </c>
      <c r="C19" s="8">
        <v>17358</v>
      </c>
      <c r="H19" s="8">
        <f t="shared" si="1"/>
        <v>17358</v>
      </c>
      <c r="I19" s="21">
        <f t="shared" si="2"/>
        <v>1</v>
      </c>
      <c r="J19" s="21">
        <f t="shared" si="0"/>
        <v>0</v>
      </c>
      <c r="K19" s="21">
        <f t="shared" si="0"/>
        <v>0</v>
      </c>
      <c r="L19" s="21">
        <f t="shared" si="0"/>
        <v>0</v>
      </c>
      <c r="M19" s="21">
        <f t="shared" si="0"/>
        <v>0</v>
      </c>
      <c r="N19" s="22">
        <f t="shared" si="3"/>
        <v>558.52635828685436</v>
      </c>
    </row>
    <row r="20" spans="1:14" x14ac:dyDescent="0.3">
      <c r="A20" s="8" t="s">
        <v>139</v>
      </c>
      <c r="B20" s="8" t="s">
        <v>21</v>
      </c>
      <c r="F20" s="8">
        <v>8682</v>
      </c>
      <c r="H20" s="8">
        <f t="shared" si="1"/>
        <v>8682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1</v>
      </c>
      <c r="M20" s="21">
        <f t="shared" si="2"/>
        <v>0</v>
      </c>
      <c r="N20" s="22">
        <f t="shared" si="3"/>
        <v>322.69793576605247</v>
      </c>
    </row>
    <row r="21" spans="1:14" x14ac:dyDescent="0.3">
      <c r="A21" s="8" t="s">
        <v>140</v>
      </c>
      <c r="B21" s="8" t="s">
        <v>22</v>
      </c>
      <c r="D21" s="8">
        <v>18662</v>
      </c>
      <c r="H21" s="8">
        <f t="shared" si="1"/>
        <v>18662</v>
      </c>
      <c r="I21" s="21">
        <f t="shared" si="2"/>
        <v>0</v>
      </c>
      <c r="J21" s="21">
        <f t="shared" si="2"/>
        <v>1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2">
        <f t="shared" si="3"/>
        <v>622.8805639914076</v>
      </c>
    </row>
    <row r="22" spans="1:14" x14ac:dyDescent="0.3">
      <c r="A22" s="8" t="s">
        <v>141</v>
      </c>
      <c r="B22" s="8" t="s">
        <v>23</v>
      </c>
      <c r="G22" s="8">
        <v>18910</v>
      </c>
      <c r="H22" s="8">
        <f t="shared" si="1"/>
        <v>18910</v>
      </c>
      <c r="I22" s="21">
        <f t="shared" si="2"/>
        <v>0</v>
      </c>
      <c r="J22" s="21">
        <f t="shared" si="2"/>
        <v>0</v>
      </c>
      <c r="K22" s="21">
        <f t="shared" si="2"/>
        <v>0</v>
      </c>
      <c r="L22" s="21">
        <f t="shared" si="2"/>
        <v>0</v>
      </c>
      <c r="M22" s="21">
        <f t="shared" si="2"/>
        <v>1</v>
      </c>
      <c r="N22" s="22">
        <f t="shared" si="3"/>
        <v>551.29362668974284</v>
      </c>
    </row>
    <row r="23" spans="1:14" x14ac:dyDescent="0.3">
      <c r="A23" s="8" t="s">
        <v>142</v>
      </c>
      <c r="B23" s="8" t="s">
        <v>24</v>
      </c>
      <c r="F23" s="8">
        <v>10348</v>
      </c>
      <c r="H23" s="8">
        <f t="shared" si="1"/>
        <v>10348</v>
      </c>
      <c r="I23" s="21">
        <f t="shared" si="2"/>
        <v>0</v>
      </c>
      <c r="J23" s="21">
        <f t="shared" si="2"/>
        <v>0</v>
      </c>
      <c r="K23" s="21">
        <f t="shared" si="2"/>
        <v>0</v>
      </c>
      <c r="L23" s="21">
        <f t="shared" si="2"/>
        <v>1</v>
      </c>
      <c r="M23" s="21">
        <f t="shared" si="2"/>
        <v>0</v>
      </c>
      <c r="N23" s="22">
        <f t="shared" si="3"/>
        <v>322.69793576605247</v>
      </c>
    </row>
    <row r="24" spans="1:14" x14ac:dyDescent="0.3">
      <c r="A24" s="8" t="s">
        <v>143</v>
      </c>
      <c r="B24" s="8" t="s">
        <v>25</v>
      </c>
      <c r="G24" s="8">
        <v>12338</v>
      </c>
      <c r="H24" s="8">
        <f t="shared" si="1"/>
        <v>12338</v>
      </c>
      <c r="I24" s="21">
        <f t="shared" si="2"/>
        <v>0</v>
      </c>
      <c r="J24" s="21">
        <f t="shared" si="2"/>
        <v>0</v>
      </c>
      <c r="K24" s="21">
        <f t="shared" si="2"/>
        <v>0</v>
      </c>
      <c r="L24" s="21">
        <f t="shared" si="2"/>
        <v>0</v>
      </c>
      <c r="M24" s="21">
        <f t="shared" si="2"/>
        <v>1</v>
      </c>
      <c r="N24" s="22">
        <f t="shared" si="3"/>
        <v>551.29362668974284</v>
      </c>
    </row>
    <row r="25" spans="1:14" x14ac:dyDescent="0.3">
      <c r="A25" s="8" t="s">
        <v>144</v>
      </c>
      <c r="B25" s="8" t="s">
        <v>26</v>
      </c>
      <c r="C25" s="8">
        <v>8107</v>
      </c>
      <c r="H25" s="8">
        <f t="shared" si="1"/>
        <v>8107</v>
      </c>
      <c r="I25" s="21">
        <f t="shared" si="2"/>
        <v>1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2">
        <f t="shared" si="3"/>
        <v>558.52635828685436</v>
      </c>
    </row>
    <row r="26" spans="1:14" x14ac:dyDescent="0.3">
      <c r="A26" s="8" t="s">
        <v>145</v>
      </c>
      <c r="B26" s="8" t="s">
        <v>27</v>
      </c>
      <c r="E26" s="8">
        <v>1879</v>
      </c>
      <c r="H26" s="8">
        <f t="shared" si="1"/>
        <v>1879</v>
      </c>
      <c r="I26" s="21">
        <f t="shared" si="2"/>
        <v>0</v>
      </c>
      <c r="J26" s="21">
        <f t="shared" si="2"/>
        <v>0</v>
      </c>
      <c r="K26" s="21">
        <f t="shared" si="2"/>
        <v>1</v>
      </c>
      <c r="L26" s="21">
        <f t="shared" si="2"/>
        <v>0</v>
      </c>
      <c r="M26" s="21">
        <f t="shared" si="2"/>
        <v>0</v>
      </c>
      <c r="N26" s="22">
        <f t="shared" si="3"/>
        <v>381.39578069281305</v>
      </c>
    </row>
    <row r="27" spans="1:14" x14ac:dyDescent="0.3">
      <c r="A27" s="8" t="s">
        <v>146</v>
      </c>
      <c r="B27" s="8" t="s">
        <v>147</v>
      </c>
      <c r="F27" s="8">
        <v>11543</v>
      </c>
      <c r="H27" s="8">
        <f t="shared" si="1"/>
        <v>11543</v>
      </c>
      <c r="I27" s="21">
        <f t="shared" si="2"/>
        <v>0</v>
      </c>
      <c r="J27" s="21">
        <f t="shared" si="2"/>
        <v>0</v>
      </c>
      <c r="K27" s="21">
        <f t="shared" si="2"/>
        <v>0</v>
      </c>
      <c r="L27" s="21">
        <f t="shared" si="2"/>
        <v>1</v>
      </c>
      <c r="M27" s="21">
        <f t="shared" si="2"/>
        <v>0</v>
      </c>
      <c r="N27" s="22">
        <f t="shared" si="3"/>
        <v>322.69793576605247</v>
      </c>
    </row>
    <row r="28" spans="1:14" x14ac:dyDescent="0.3">
      <c r="A28" s="8" t="s">
        <v>148</v>
      </c>
      <c r="B28" s="8" t="s">
        <v>28</v>
      </c>
      <c r="F28" s="8">
        <v>5905</v>
      </c>
      <c r="H28" s="8">
        <f t="shared" si="1"/>
        <v>5905</v>
      </c>
      <c r="I28" s="21">
        <f t="shared" si="2"/>
        <v>0</v>
      </c>
      <c r="J28" s="21">
        <f t="shared" si="2"/>
        <v>0</v>
      </c>
      <c r="K28" s="21">
        <f t="shared" si="2"/>
        <v>0</v>
      </c>
      <c r="L28" s="21">
        <f t="shared" si="2"/>
        <v>1</v>
      </c>
      <c r="M28" s="21">
        <f t="shared" si="2"/>
        <v>0</v>
      </c>
      <c r="N28" s="22">
        <f t="shared" si="3"/>
        <v>322.69793576605247</v>
      </c>
    </row>
    <row r="29" spans="1:14" x14ac:dyDescent="0.3">
      <c r="A29" s="8" t="s">
        <v>149</v>
      </c>
      <c r="B29" s="8" t="s">
        <v>29</v>
      </c>
      <c r="F29" s="8">
        <v>20357</v>
      </c>
      <c r="H29" s="8">
        <f t="shared" si="1"/>
        <v>20357</v>
      </c>
      <c r="I29" s="21">
        <f t="shared" si="2"/>
        <v>0</v>
      </c>
      <c r="J29" s="21">
        <f t="shared" si="2"/>
        <v>0</v>
      </c>
      <c r="K29" s="21">
        <f t="shared" si="2"/>
        <v>0</v>
      </c>
      <c r="L29" s="21">
        <f t="shared" si="2"/>
        <v>1</v>
      </c>
      <c r="M29" s="21">
        <f t="shared" si="2"/>
        <v>0</v>
      </c>
      <c r="N29" s="22">
        <f t="shared" si="3"/>
        <v>322.69793576605247</v>
      </c>
    </row>
    <row r="30" spans="1:14" x14ac:dyDescent="0.3">
      <c r="A30" s="8" t="s">
        <v>150</v>
      </c>
      <c r="B30" s="8" t="s">
        <v>30</v>
      </c>
      <c r="E30" s="8">
        <v>37741</v>
      </c>
      <c r="H30" s="8">
        <f t="shared" si="1"/>
        <v>37741</v>
      </c>
      <c r="I30" s="21">
        <f t="shared" si="2"/>
        <v>0</v>
      </c>
      <c r="J30" s="21">
        <f t="shared" si="2"/>
        <v>0</v>
      </c>
      <c r="K30" s="21">
        <f t="shared" si="2"/>
        <v>1</v>
      </c>
      <c r="L30" s="21">
        <f t="shared" si="2"/>
        <v>0</v>
      </c>
      <c r="M30" s="21">
        <f t="shared" si="2"/>
        <v>0</v>
      </c>
      <c r="N30" s="22">
        <f t="shared" si="3"/>
        <v>381.39578069281305</v>
      </c>
    </row>
    <row r="31" spans="1:14" x14ac:dyDescent="0.3">
      <c r="A31" s="8" t="s">
        <v>151</v>
      </c>
      <c r="B31" s="8" t="s">
        <v>152</v>
      </c>
      <c r="E31" s="8">
        <v>1454</v>
      </c>
      <c r="H31" s="8">
        <f t="shared" si="1"/>
        <v>1454</v>
      </c>
      <c r="I31" s="21">
        <f t="shared" si="2"/>
        <v>0</v>
      </c>
      <c r="J31" s="21">
        <f t="shared" si="2"/>
        <v>0</v>
      </c>
      <c r="K31" s="21">
        <f t="shared" si="2"/>
        <v>1</v>
      </c>
      <c r="L31" s="21">
        <f t="shared" si="2"/>
        <v>0</v>
      </c>
      <c r="M31" s="21">
        <f t="shared" si="2"/>
        <v>0</v>
      </c>
      <c r="N31" s="22">
        <f t="shared" si="3"/>
        <v>381.39578069281305</v>
      </c>
    </row>
    <row r="32" spans="1:14" x14ac:dyDescent="0.3">
      <c r="A32" s="8" t="s">
        <v>153</v>
      </c>
      <c r="B32" s="8" t="s">
        <v>31</v>
      </c>
      <c r="G32" s="8">
        <v>4481</v>
      </c>
      <c r="H32" s="8">
        <f t="shared" si="1"/>
        <v>4481</v>
      </c>
      <c r="I32" s="21">
        <f t="shared" si="2"/>
        <v>0</v>
      </c>
      <c r="J32" s="21">
        <f t="shared" si="2"/>
        <v>0</v>
      </c>
      <c r="K32" s="21">
        <f t="shared" si="2"/>
        <v>0</v>
      </c>
      <c r="L32" s="21">
        <f t="shared" si="2"/>
        <v>0</v>
      </c>
      <c r="M32" s="21">
        <f t="shared" si="2"/>
        <v>1</v>
      </c>
      <c r="N32" s="22">
        <f t="shared" si="3"/>
        <v>551.29362668974284</v>
      </c>
    </row>
    <row r="33" spans="1:14" x14ac:dyDescent="0.3">
      <c r="A33" s="8" t="s">
        <v>154</v>
      </c>
      <c r="B33" s="8" t="s">
        <v>32</v>
      </c>
      <c r="G33" s="8">
        <v>5513</v>
      </c>
      <c r="H33" s="8">
        <f t="shared" si="1"/>
        <v>5513</v>
      </c>
      <c r="I33" s="21">
        <f t="shared" si="2"/>
        <v>0</v>
      </c>
      <c r="J33" s="21">
        <f t="shared" si="2"/>
        <v>0</v>
      </c>
      <c r="K33" s="21">
        <f t="shared" si="2"/>
        <v>0</v>
      </c>
      <c r="L33" s="21">
        <f t="shared" si="2"/>
        <v>0</v>
      </c>
      <c r="M33" s="21">
        <f t="shared" si="2"/>
        <v>1</v>
      </c>
      <c r="N33" s="22">
        <f t="shared" si="3"/>
        <v>551.29362668974284</v>
      </c>
    </row>
    <row r="34" spans="1:14" x14ac:dyDescent="0.3">
      <c r="A34" s="8" t="s">
        <v>155</v>
      </c>
      <c r="B34" s="8" t="s">
        <v>33</v>
      </c>
      <c r="F34" s="8">
        <v>20052</v>
      </c>
      <c r="H34" s="8">
        <f t="shared" si="1"/>
        <v>20052</v>
      </c>
      <c r="I34" s="21">
        <f t="shared" si="2"/>
        <v>0</v>
      </c>
      <c r="J34" s="21">
        <f t="shared" si="2"/>
        <v>0</v>
      </c>
      <c r="K34" s="21">
        <f t="shared" si="2"/>
        <v>0</v>
      </c>
      <c r="L34" s="21">
        <f t="shared" si="2"/>
        <v>1</v>
      </c>
      <c r="M34" s="21">
        <f t="shared" si="2"/>
        <v>0</v>
      </c>
      <c r="N34" s="22">
        <f t="shared" si="3"/>
        <v>322.69793576605247</v>
      </c>
    </row>
    <row r="35" spans="1:14" x14ac:dyDescent="0.3">
      <c r="A35" s="8" t="s">
        <v>156</v>
      </c>
      <c r="B35" s="8" t="s">
        <v>34</v>
      </c>
      <c r="E35" s="8">
        <v>45807</v>
      </c>
      <c r="H35" s="8">
        <f t="shared" si="1"/>
        <v>45807</v>
      </c>
      <c r="I35" s="21">
        <f t="shared" si="2"/>
        <v>0</v>
      </c>
      <c r="J35" s="21">
        <f t="shared" si="2"/>
        <v>0</v>
      </c>
      <c r="K35" s="21">
        <f t="shared" si="2"/>
        <v>1</v>
      </c>
      <c r="L35" s="21">
        <f t="shared" si="2"/>
        <v>0</v>
      </c>
      <c r="M35" s="21">
        <f t="shared" si="2"/>
        <v>0</v>
      </c>
      <c r="N35" s="22">
        <f t="shared" si="3"/>
        <v>381.39578069281305</v>
      </c>
    </row>
    <row r="36" spans="1:14" x14ac:dyDescent="0.3">
      <c r="A36" s="8" t="s">
        <v>157</v>
      </c>
      <c r="B36" s="8" t="s">
        <v>35</v>
      </c>
      <c r="C36" s="8">
        <v>13749</v>
      </c>
      <c r="E36" s="8">
        <v>106</v>
      </c>
      <c r="H36" s="8">
        <f t="shared" si="1"/>
        <v>13855</v>
      </c>
      <c r="I36" s="21">
        <f t="shared" si="2"/>
        <v>0.99234933237098522</v>
      </c>
      <c r="J36" s="21">
        <f t="shared" si="2"/>
        <v>0</v>
      </c>
      <c r="K36" s="21">
        <f t="shared" si="2"/>
        <v>7.6506676290147959E-3</v>
      </c>
      <c r="L36" s="21">
        <f t="shared" si="2"/>
        <v>0</v>
      </c>
      <c r="M36" s="21">
        <f t="shared" si="2"/>
        <v>0</v>
      </c>
      <c r="N36" s="22">
        <f t="shared" si="3"/>
        <v>557.17119111074703</v>
      </c>
    </row>
    <row r="37" spans="1:14" x14ac:dyDescent="0.3">
      <c r="A37" s="8" t="s">
        <v>158</v>
      </c>
      <c r="B37" s="8" t="s">
        <v>36</v>
      </c>
      <c r="C37" s="8">
        <v>7721</v>
      </c>
      <c r="H37" s="8">
        <f t="shared" si="1"/>
        <v>7721</v>
      </c>
      <c r="I37" s="21">
        <f t="shared" si="2"/>
        <v>1</v>
      </c>
      <c r="J37" s="21">
        <f t="shared" si="2"/>
        <v>0</v>
      </c>
      <c r="K37" s="21">
        <f t="shared" si="2"/>
        <v>0</v>
      </c>
      <c r="L37" s="21">
        <f t="shared" si="2"/>
        <v>0</v>
      </c>
      <c r="M37" s="21">
        <f t="shared" si="2"/>
        <v>0</v>
      </c>
      <c r="N37" s="22">
        <f t="shared" si="3"/>
        <v>558.52635828685436</v>
      </c>
    </row>
    <row r="38" spans="1:14" x14ac:dyDescent="0.3">
      <c r="A38" s="8" t="s">
        <v>159</v>
      </c>
      <c r="B38" s="8" t="s">
        <v>37</v>
      </c>
      <c r="G38" s="8">
        <v>7345</v>
      </c>
      <c r="H38" s="8">
        <f t="shared" si="1"/>
        <v>7345</v>
      </c>
      <c r="I38" s="21">
        <f t="shared" si="2"/>
        <v>0</v>
      </c>
      <c r="J38" s="21">
        <f t="shared" si="2"/>
        <v>0</v>
      </c>
      <c r="K38" s="21">
        <f t="shared" si="2"/>
        <v>0</v>
      </c>
      <c r="L38" s="21">
        <f t="shared" si="2"/>
        <v>0</v>
      </c>
      <c r="M38" s="21">
        <f t="shared" si="2"/>
        <v>1</v>
      </c>
      <c r="N38" s="22">
        <f t="shared" si="3"/>
        <v>551.29362668974284</v>
      </c>
    </row>
    <row r="39" spans="1:14" x14ac:dyDescent="0.3">
      <c r="A39" s="8" t="s">
        <v>160</v>
      </c>
      <c r="B39" s="8" t="s">
        <v>38</v>
      </c>
      <c r="E39" s="8">
        <v>13709</v>
      </c>
      <c r="H39" s="8">
        <f t="shared" si="1"/>
        <v>13709</v>
      </c>
      <c r="I39" s="21">
        <f t="shared" si="2"/>
        <v>0</v>
      </c>
      <c r="J39" s="21">
        <f t="shared" si="2"/>
        <v>0</v>
      </c>
      <c r="K39" s="21">
        <f t="shared" si="2"/>
        <v>1</v>
      </c>
      <c r="L39" s="21">
        <f t="shared" si="2"/>
        <v>0</v>
      </c>
      <c r="M39" s="21">
        <f t="shared" si="2"/>
        <v>0</v>
      </c>
      <c r="N39" s="22">
        <f t="shared" si="3"/>
        <v>381.39578069281305</v>
      </c>
    </row>
    <row r="40" spans="1:14" x14ac:dyDescent="0.3">
      <c r="A40" s="8" t="s">
        <v>161</v>
      </c>
      <c r="B40" s="8" t="s">
        <v>39</v>
      </c>
      <c r="D40" s="8">
        <v>7091</v>
      </c>
      <c r="H40" s="8">
        <f t="shared" si="1"/>
        <v>7091</v>
      </c>
      <c r="I40" s="21">
        <f t="shared" si="2"/>
        <v>0</v>
      </c>
      <c r="J40" s="21">
        <f t="shared" si="2"/>
        <v>1</v>
      </c>
      <c r="K40" s="21">
        <f t="shared" si="2"/>
        <v>0</v>
      </c>
      <c r="L40" s="21">
        <f t="shared" si="2"/>
        <v>0</v>
      </c>
      <c r="M40" s="21">
        <f t="shared" si="2"/>
        <v>0</v>
      </c>
      <c r="N40" s="22">
        <f t="shared" si="3"/>
        <v>622.8805639914076</v>
      </c>
    </row>
    <row r="41" spans="1:14" x14ac:dyDescent="0.3">
      <c r="A41" s="8" t="s">
        <v>162</v>
      </c>
      <c r="B41" s="8" t="s">
        <v>40</v>
      </c>
      <c r="D41" s="8">
        <v>6643</v>
      </c>
      <c r="H41" s="8">
        <f t="shared" si="1"/>
        <v>6643</v>
      </c>
      <c r="I41" s="21">
        <f t="shared" si="2"/>
        <v>0</v>
      </c>
      <c r="J41" s="21">
        <f t="shared" si="2"/>
        <v>1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2">
        <f t="shared" si="3"/>
        <v>622.8805639914076</v>
      </c>
    </row>
    <row r="42" spans="1:14" x14ac:dyDescent="0.3">
      <c r="A42" s="8" t="s">
        <v>163</v>
      </c>
      <c r="B42" s="8" t="s">
        <v>41</v>
      </c>
      <c r="F42" s="8">
        <v>24092</v>
      </c>
      <c r="H42" s="8">
        <f t="shared" si="1"/>
        <v>24092</v>
      </c>
      <c r="I42" s="21">
        <f t="shared" si="2"/>
        <v>0</v>
      </c>
      <c r="J42" s="21">
        <f t="shared" si="2"/>
        <v>0</v>
      </c>
      <c r="K42" s="21">
        <f t="shared" si="2"/>
        <v>0</v>
      </c>
      <c r="L42" s="21">
        <f t="shared" si="2"/>
        <v>1</v>
      </c>
      <c r="M42" s="21">
        <f t="shared" si="2"/>
        <v>0</v>
      </c>
      <c r="N42" s="22">
        <f t="shared" si="3"/>
        <v>322.69793576605247</v>
      </c>
    </row>
    <row r="43" spans="1:14" x14ac:dyDescent="0.3">
      <c r="A43" s="8" t="s">
        <v>164</v>
      </c>
      <c r="B43" s="8" t="s">
        <v>42</v>
      </c>
      <c r="D43" s="8">
        <v>5345</v>
      </c>
      <c r="H43" s="8">
        <f t="shared" si="1"/>
        <v>5345</v>
      </c>
      <c r="I43" s="21">
        <f t="shared" si="2"/>
        <v>0</v>
      </c>
      <c r="J43" s="21">
        <f t="shared" si="2"/>
        <v>1</v>
      </c>
      <c r="K43" s="21">
        <f t="shared" si="2"/>
        <v>0</v>
      </c>
      <c r="L43" s="21">
        <f t="shared" si="2"/>
        <v>0</v>
      </c>
      <c r="M43" s="21">
        <f t="shared" si="2"/>
        <v>0</v>
      </c>
      <c r="N43" s="22">
        <f t="shared" si="3"/>
        <v>622.8805639914076</v>
      </c>
    </row>
    <row r="44" spans="1:14" x14ac:dyDescent="0.3">
      <c r="A44" s="8" t="s">
        <v>165</v>
      </c>
      <c r="B44" s="8" t="s">
        <v>43</v>
      </c>
      <c r="E44" s="8">
        <v>5980</v>
      </c>
      <c r="H44" s="8">
        <f t="shared" si="1"/>
        <v>5980</v>
      </c>
      <c r="I44" s="21">
        <f t="shared" si="2"/>
        <v>0</v>
      </c>
      <c r="J44" s="21">
        <f t="shared" si="2"/>
        <v>0</v>
      </c>
      <c r="K44" s="21">
        <f t="shared" si="2"/>
        <v>1</v>
      </c>
      <c r="L44" s="21">
        <f t="shared" si="2"/>
        <v>0</v>
      </c>
      <c r="M44" s="21">
        <f t="shared" si="2"/>
        <v>0</v>
      </c>
      <c r="N44" s="22">
        <f t="shared" si="3"/>
        <v>381.39578069281305</v>
      </c>
    </row>
    <row r="45" spans="1:14" x14ac:dyDescent="0.3">
      <c r="A45" s="8" t="s">
        <v>166</v>
      </c>
      <c r="B45" s="8" t="s">
        <v>44</v>
      </c>
      <c r="G45" s="8">
        <v>8799</v>
      </c>
      <c r="H45" s="8">
        <f t="shared" si="1"/>
        <v>8799</v>
      </c>
      <c r="I45" s="21">
        <f t="shared" si="2"/>
        <v>0</v>
      </c>
      <c r="J45" s="21">
        <f t="shared" si="2"/>
        <v>0</v>
      </c>
      <c r="K45" s="21">
        <f t="shared" si="2"/>
        <v>0</v>
      </c>
      <c r="L45" s="21">
        <f t="shared" si="2"/>
        <v>0</v>
      </c>
      <c r="M45" s="21">
        <f t="shared" si="2"/>
        <v>1</v>
      </c>
      <c r="N45" s="22">
        <f t="shared" si="3"/>
        <v>551.29362668974284</v>
      </c>
    </row>
    <row r="46" spans="1:14" x14ac:dyDescent="0.3">
      <c r="A46" s="8" t="s">
        <v>167</v>
      </c>
      <c r="B46" s="8" t="s">
        <v>45</v>
      </c>
      <c r="G46" s="8">
        <v>38313</v>
      </c>
      <c r="H46" s="8">
        <f t="shared" si="1"/>
        <v>38313</v>
      </c>
      <c r="I46" s="21">
        <f t="shared" si="2"/>
        <v>0</v>
      </c>
      <c r="J46" s="21">
        <f t="shared" si="2"/>
        <v>0</v>
      </c>
      <c r="K46" s="21">
        <f t="shared" si="2"/>
        <v>0</v>
      </c>
      <c r="L46" s="21">
        <f t="shared" si="2"/>
        <v>0</v>
      </c>
      <c r="M46" s="21">
        <f t="shared" si="2"/>
        <v>1</v>
      </c>
      <c r="N46" s="22">
        <f t="shared" si="3"/>
        <v>551.29362668974284</v>
      </c>
    </row>
    <row r="47" spans="1:14" x14ac:dyDescent="0.3">
      <c r="A47" s="8" t="s">
        <v>168</v>
      </c>
      <c r="B47" s="8" t="s">
        <v>46</v>
      </c>
      <c r="D47" s="8">
        <v>3548</v>
      </c>
      <c r="H47" s="8">
        <f t="shared" si="1"/>
        <v>3548</v>
      </c>
      <c r="I47" s="21">
        <f t="shared" si="2"/>
        <v>0</v>
      </c>
      <c r="J47" s="21">
        <f t="shared" si="2"/>
        <v>1</v>
      </c>
      <c r="K47" s="21">
        <f t="shared" si="2"/>
        <v>0</v>
      </c>
      <c r="L47" s="21">
        <f t="shared" si="2"/>
        <v>0</v>
      </c>
      <c r="M47" s="21">
        <f t="shared" si="2"/>
        <v>0</v>
      </c>
      <c r="N47" s="22">
        <f t="shared" si="3"/>
        <v>622.8805639914076</v>
      </c>
    </row>
    <row r="48" spans="1:14" x14ac:dyDescent="0.3">
      <c r="A48" s="8" t="s">
        <v>169</v>
      </c>
      <c r="B48" s="8" t="s">
        <v>47</v>
      </c>
      <c r="F48" s="8">
        <v>13590</v>
      </c>
      <c r="H48" s="8">
        <f t="shared" si="1"/>
        <v>13590</v>
      </c>
      <c r="I48" s="21">
        <f t="shared" si="2"/>
        <v>0</v>
      </c>
      <c r="J48" s="21">
        <f t="shared" si="2"/>
        <v>0</v>
      </c>
      <c r="K48" s="21">
        <f t="shared" si="2"/>
        <v>0</v>
      </c>
      <c r="L48" s="21">
        <f t="shared" si="2"/>
        <v>1</v>
      </c>
      <c r="M48" s="21">
        <f t="shared" si="2"/>
        <v>0</v>
      </c>
      <c r="N48" s="22">
        <f t="shared" si="3"/>
        <v>322.69793576605247</v>
      </c>
    </row>
    <row r="49" spans="1:14" x14ac:dyDescent="0.3">
      <c r="A49" s="8" t="s">
        <v>170</v>
      </c>
      <c r="B49" s="8" t="s">
        <v>171</v>
      </c>
      <c r="F49" s="8">
        <v>7716</v>
      </c>
      <c r="H49" s="8">
        <f t="shared" si="1"/>
        <v>7716</v>
      </c>
      <c r="I49" s="21">
        <f t="shared" si="2"/>
        <v>0</v>
      </c>
      <c r="J49" s="21">
        <f t="shared" si="2"/>
        <v>0</v>
      </c>
      <c r="K49" s="21">
        <f t="shared" si="2"/>
        <v>0</v>
      </c>
      <c r="L49" s="21">
        <f t="shared" si="2"/>
        <v>1</v>
      </c>
      <c r="M49" s="21">
        <f t="shared" si="2"/>
        <v>0</v>
      </c>
      <c r="N49" s="22">
        <f t="shared" si="3"/>
        <v>322.69793576605247</v>
      </c>
    </row>
    <row r="50" spans="1:14" x14ac:dyDescent="0.3">
      <c r="A50" s="8" t="s">
        <v>172</v>
      </c>
      <c r="B50" s="8" t="s">
        <v>48</v>
      </c>
      <c r="D50" s="8">
        <v>13236</v>
      </c>
      <c r="H50" s="8">
        <f t="shared" si="1"/>
        <v>13236</v>
      </c>
      <c r="I50" s="21">
        <f t="shared" si="2"/>
        <v>0</v>
      </c>
      <c r="J50" s="21">
        <f t="shared" si="2"/>
        <v>1</v>
      </c>
      <c r="K50" s="21">
        <f t="shared" si="2"/>
        <v>0</v>
      </c>
      <c r="L50" s="21">
        <f t="shared" si="2"/>
        <v>0</v>
      </c>
      <c r="M50" s="21">
        <f t="shared" si="2"/>
        <v>0</v>
      </c>
      <c r="N50" s="22">
        <f t="shared" si="3"/>
        <v>622.8805639914076</v>
      </c>
    </row>
    <row r="51" spans="1:14" x14ac:dyDescent="0.3">
      <c r="A51" s="8" t="s">
        <v>173</v>
      </c>
      <c r="B51" s="8" t="s">
        <v>49</v>
      </c>
      <c r="D51" s="8">
        <v>6619</v>
      </c>
      <c r="H51" s="8">
        <f t="shared" si="1"/>
        <v>6619</v>
      </c>
      <c r="I51" s="21">
        <f t="shared" si="2"/>
        <v>0</v>
      </c>
      <c r="J51" s="21">
        <f t="shared" si="2"/>
        <v>1</v>
      </c>
      <c r="K51" s="21">
        <f t="shared" si="2"/>
        <v>0</v>
      </c>
      <c r="L51" s="21">
        <f t="shared" si="2"/>
        <v>0</v>
      </c>
      <c r="M51" s="21">
        <f t="shared" si="2"/>
        <v>0</v>
      </c>
      <c r="N51" s="22">
        <f t="shared" si="3"/>
        <v>622.8805639914076</v>
      </c>
    </row>
    <row r="52" spans="1:14" x14ac:dyDescent="0.3">
      <c r="A52" s="8" t="s">
        <v>174</v>
      </c>
      <c r="B52" s="8" t="s">
        <v>50</v>
      </c>
      <c r="E52" s="8">
        <v>11995</v>
      </c>
      <c r="H52" s="8">
        <f t="shared" si="1"/>
        <v>11995</v>
      </c>
      <c r="I52" s="21">
        <f t="shared" si="2"/>
        <v>0</v>
      </c>
      <c r="J52" s="21">
        <f t="shared" si="2"/>
        <v>0</v>
      </c>
      <c r="K52" s="21">
        <f t="shared" si="2"/>
        <v>1</v>
      </c>
      <c r="L52" s="21">
        <f t="shared" si="2"/>
        <v>0</v>
      </c>
      <c r="M52" s="21">
        <f t="shared" si="2"/>
        <v>0</v>
      </c>
      <c r="N52" s="22">
        <f t="shared" si="3"/>
        <v>381.39578069281305</v>
      </c>
    </row>
    <row r="53" spans="1:14" x14ac:dyDescent="0.3">
      <c r="A53" s="8" t="s">
        <v>175</v>
      </c>
      <c r="B53" s="8" t="s">
        <v>51</v>
      </c>
      <c r="F53" s="8">
        <v>25361</v>
      </c>
      <c r="H53" s="8">
        <f t="shared" si="1"/>
        <v>25361</v>
      </c>
      <c r="I53" s="21">
        <f t="shared" si="2"/>
        <v>0</v>
      </c>
      <c r="J53" s="21">
        <f t="shared" si="2"/>
        <v>0</v>
      </c>
      <c r="K53" s="21">
        <f t="shared" si="2"/>
        <v>0</v>
      </c>
      <c r="L53" s="21">
        <f t="shared" si="2"/>
        <v>1</v>
      </c>
      <c r="M53" s="21">
        <f t="shared" si="2"/>
        <v>0</v>
      </c>
      <c r="N53" s="22">
        <f t="shared" si="3"/>
        <v>322.69793576605247</v>
      </c>
    </row>
    <row r="54" spans="1:14" x14ac:dyDescent="0.3">
      <c r="A54" s="8" t="s">
        <v>176</v>
      </c>
      <c r="B54" s="8" t="s">
        <v>52</v>
      </c>
      <c r="E54" s="8">
        <v>6700</v>
      </c>
      <c r="H54" s="8">
        <f t="shared" si="1"/>
        <v>6700</v>
      </c>
      <c r="I54" s="21">
        <f t="shared" si="2"/>
        <v>0</v>
      </c>
      <c r="J54" s="21">
        <f t="shared" si="2"/>
        <v>0</v>
      </c>
      <c r="K54" s="21">
        <f t="shared" si="2"/>
        <v>1</v>
      </c>
      <c r="L54" s="21">
        <f t="shared" si="2"/>
        <v>0</v>
      </c>
      <c r="M54" s="21">
        <f t="shared" si="2"/>
        <v>0</v>
      </c>
      <c r="N54" s="22">
        <f t="shared" si="3"/>
        <v>381.39578069281305</v>
      </c>
    </row>
    <row r="55" spans="1:14" x14ac:dyDescent="0.3">
      <c r="A55" s="8" t="s">
        <v>177</v>
      </c>
      <c r="B55" s="8" t="s">
        <v>53</v>
      </c>
      <c r="D55" s="8">
        <v>11480</v>
      </c>
      <c r="H55" s="8">
        <f t="shared" si="1"/>
        <v>11480</v>
      </c>
      <c r="I55" s="21">
        <f t="shared" si="2"/>
        <v>0</v>
      </c>
      <c r="J55" s="21">
        <f t="shared" si="2"/>
        <v>1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2">
        <f t="shared" si="3"/>
        <v>622.8805639914076</v>
      </c>
    </row>
    <row r="56" spans="1:14" x14ac:dyDescent="0.3">
      <c r="A56" s="8" t="s">
        <v>178</v>
      </c>
      <c r="B56" s="8" t="s">
        <v>54</v>
      </c>
      <c r="E56" s="8">
        <v>48594</v>
      </c>
      <c r="H56" s="8">
        <f t="shared" si="1"/>
        <v>48594</v>
      </c>
      <c r="I56" s="21">
        <f t="shared" si="2"/>
        <v>0</v>
      </c>
      <c r="J56" s="21">
        <f t="shared" si="2"/>
        <v>0</v>
      </c>
      <c r="K56" s="21">
        <f t="shared" si="2"/>
        <v>1</v>
      </c>
      <c r="L56" s="21">
        <f t="shared" si="2"/>
        <v>0</v>
      </c>
      <c r="M56" s="21">
        <f t="shared" si="2"/>
        <v>0</v>
      </c>
      <c r="N56" s="22">
        <f t="shared" si="3"/>
        <v>381.39578069281305</v>
      </c>
    </row>
    <row r="57" spans="1:14" x14ac:dyDescent="0.3">
      <c r="A57" s="8" t="s">
        <v>179</v>
      </c>
      <c r="B57" s="8" t="s">
        <v>180</v>
      </c>
      <c r="D57" s="8">
        <v>20972</v>
      </c>
      <c r="H57" s="8">
        <f t="shared" si="1"/>
        <v>20972</v>
      </c>
      <c r="I57" s="21">
        <f t="shared" si="2"/>
        <v>0</v>
      </c>
      <c r="J57" s="21">
        <f t="shared" si="2"/>
        <v>1</v>
      </c>
      <c r="K57" s="21">
        <f t="shared" si="2"/>
        <v>0</v>
      </c>
      <c r="L57" s="21">
        <f t="shared" si="2"/>
        <v>0</v>
      </c>
      <c r="M57" s="21">
        <f t="shared" si="2"/>
        <v>0</v>
      </c>
      <c r="N57" s="22">
        <f t="shared" si="3"/>
        <v>622.8805639914076</v>
      </c>
    </row>
    <row r="58" spans="1:14" x14ac:dyDescent="0.3">
      <c r="A58" s="8" t="s">
        <v>181</v>
      </c>
      <c r="B58" s="8" t="s">
        <v>55</v>
      </c>
      <c r="E58" s="8">
        <v>10703</v>
      </c>
      <c r="H58" s="8">
        <f t="shared" si="1"/>
        <v>10703</v>
      </c>
      <c r="I58" s="21">
        <f t="shared" si="2"/>
        <v>0</v>
      </c>
      <c r="J58" s="21">
        <f t="shared" si="2"/>
        <v>0</v>
      </c>
      <c r="K58" s="21">
        <f t="shared" si="2"/>
        <v>1</v>
      </c>
      <c r="L58" s="21">
        <f t="shared" si="2"/>
        <v>0</v>
      </c>
      <c r="M58" s="21">
        <f t="shared" si="2"/>
        <v>0</v>
      </c>
      <c r="N58" s="22">
        <f t="shared" si="3"/>
        <v>381.39578069281305</v>
      </c>
    </row>
    <row r="59" spans="1:14" x14ac:dyDescent="0.3">
      <c r="A59" s="8" t="s">
        <v>182</v>
      </c>
      <c r="B59" s="8" t="s">
        <v>56</v>
      </c>
      <c r="D59" s="8">
        <v>321</v>
      </c>
      <c r="H59" s="8">
        <f t="shared" si="1"/>
        <v>321</v>
      </c>
      <c r="I59" s="21">
        <f t="shared" si="2"/>
        <v>0</v>
      </c>
      <c r="J59" s="21">
        <f t="shared" si="2"/>
        <v>1</v>
      </c>
      <c r="K59" s="21">
        <f t="shared" si="2"/>
        <v>0</v>
      </c>
      <c r="L59" s="21">
        <f t="shared" si="2"/>
        <v>0</v>
      </c>
      <c r="M59" s="21">
        <f t="shared" si="2"/>
        <v>0</v>
      </c>
      <c r="N59" s="22">
        <f t="shared" si="3"/>
        <v>622.8805639914076</v>
      </c>
    </row>
    <row r="60" spans="1:14" x14ac:dyDescent="0.3">
      <c r="A60" s="8" t="s">
        <v>183</v>
      </c>
      <c r="B60" s="8" t="s">
        <v>57</v>
      </c>
      <c r="F60" s="8">
        <v>2639</v>
      </c>
      <c r="H60" s="8">
        <f t="shared" si="1"/>
        <v>2639</v>
      </c>
      <c r="I60" s="21">
        <f t="shared" si="2"/>
        <v>0</v>
      </c>
      <c r="J60" s="21">
        <f t="shared" si="2"/>
        <v>0</v>
      </c>
      <c r="K60" s="21">
        <f t="shared" si="2"/>
        <v>0</v>
      </c>
      <c r="L60" s="21">
        <f t="shared" si="2"/>
        <v>1</v>
      </c>
      <c r="M60" s="21">
        <f t="shared" si="2"/>
        <v>0</v>
      </c>
      <c r="N60" s="22">
        <f t="shared" si="3"/>
        <v>322.69793576605247</v>
      </c>
    </row>
    <row r="61" spans="1:14" x14ac:dyDescent="0.3">
      <c r="A61" s="8" t="s">
        <v>184</v>
      </c>
      <c r="B61" s="8" t="s">
        <v>58</v>
      </c>
      <c r="C61" s="8">
        <v>14565</v>
      </c>
      <c r="H61" s="8">
        <f t="shared" si="1"/>
        <v>14565</v>
      </c>
      <c r="I61" s="21">
        <f t="shared" si="2"/>
        <v>1</v>
      </c>
      <c r="J61" s="21">
        <f t="shared" si="2"/>
        <v>0</v>
      </c>
      <c r="K61" s="21">
        <f t="shared" si="2"/>
        <v>0</v>
      </c>
      <c r="L61" s="21">
        <f t="shared" si="2"/>
        <v>0</v>
      </c>
      <c r="M61" s="21">
        <f t="shared" si="2"/>
        <v>0</v>
      </c>
      <c r="N61" s="22">
        <f t="shared" si="3"/>
        <v>558.52635828685436</v>
      </c>
    </row>
    <row r="62" spans="1:14" x14ac:dyDescent="0.3">
      <c r="A62" s="8" t="s">
        <v>185</v>
      </c>
      <c r="B62" s="8" t="s">
        <v>59</v>
      </c>
      <c r="C62" s="8">
        <v>1450</v>
      </c>
      <c r="H62" s="8">
        <f t="shared" si="1"/>
        <v>1450</v>
      </c>
      <c r="I62" s="21">
        <f t="shared" si="2"/>
        <v>1</v>
      </c>
      <c r="J62" s="21">
        <f t="shared" si="2"/>
        <v>0</v>
      </c>
      <c r="K62" s="21">
        <f t="shared" si="2"/>
        <v>0</v>
      </c>
      <c r="L62" s="21">
        <f t="shared" si="2"/>
        <v>0</v>
      </c>
      <c r="M62" s="21">
        <f t="shared" si="2"/>
        <v>0</v>
      </c>
      <c r="N62" s="22">
        <f t="shared" si="3"/>
        <v>558.52635828685436</v>
      </c>
    </row>
    <row r="63" spans="1:14" x14ac:dyDescent="0.3">
      <c r="A63" s="8" t="s">
        <v>186</v>
      </c>
      <c r="B63" s="8" t="s">
        <v>187</v>
      </c>
      <c r="C63" s="8">
        <v>311825</v>
      </c>
      <c r="D63" s="8">
        <v>1070981</v>
      </c>
      <c r="E63" s="8">
        <v>444943</v>
      </c>
      <c r="F63" s="8">
        <v>454990</v>
      </c>
      <c r="G63" s="8">
        <v>413925</v>
      </c>
      <c r="H63" s="8">
        <f t="shared" si="1"/>
        <v>2696664</v>
      </c>
      <c r="I63" s="21">
        <f t="shared" si="2"/>
        <v>0.1156336124930655</v>
      </c>
      <c r="J63" s="21">
        <f t="shared" si="2"/>
        <v>0.39715033092739771</v>
      </c>
      <c r="K63" s="21">
        <f t="shared" si="2"/>
        <v>0.16499756736471433</v>
      </c>
      <c r="L63" s="21">
        <f t="shared" si="2"/>
        <v>0.16872328180299809</v>
      </c>
      <c r="M63" s="21">
        <f t="shared" si="2"/>
        <v>0.15349520741182437</v>
      </c>
      <c r="N63" s="22">
        <f t="shared" si="3"/>
        <v>513.95860294327747</v>
      </c>
    </row>
    <row r="64" spans="1:14" x14ac:dyDescent="0.3">
      <c r="A64" s="8" t="s">
        <v>188</v>
      </c>
      <c r="B64" s="8" t="s">
        <v>60</v>
      </c>
      <c r="D64" s="8">
        <v>10214</v>
      </c>
      <c r="H64" s="8">
        <f t="shared" si="1"/>
        <v>10214</v>
      </c>
      <c r="I64" s="21">
        <f t="shared" si="2"/>
        <v>0</v>
      </c>
      <c r="J64" s="21">
        <f t="shared" si="2"/>
        <v>1</v>
      </c>
      <c r="K64" s="21">
        <f t="shared" si="2"/>
        <v>0</v>
      </c>
      <c r="L64" s="21">
        <f t="shared" si="2"/>
        <v>0</v>
      </c>
      <c r="M64" s="21">
        <f t="shared" si="2"/>
        <v>0</v>
      </c>
      <c r="N64" s="22">
        <f t="shared" si="3"/>
        <v>622.8805639914076</v>
      </c>
    </row>
    <row r="65" spans="1:14" x14ac:dyDescent="0.3">
      <c r="A65" s="8" t="s">
        <v>189</v>
      </c>
      <c r="B65" s="8" t="s">
        <v>61</v>
      </c>
      <c r="G65" s="8">
        <v>2126</v>
      </c>
      <c r="H65" s="8">
        <f t="shared" si="1"/>
        <v>2126</v>
      </c>
      <c r="I65" s="21">
        <f t="shared" si="2"/>
        <v>0</v>
      </c>
      <c r="J65" s="21">
        <f t="shared" si="2"/>
        <v>0</v>
      </c>
      <c r="K65" s="21">
        <f t="shared" si="2"/>
        <v>0</v>
      </c>
      <c r="L65" s="21">
        <f t="shared" si="2"/>
        <v>0</v>
      </c>
      <c r="M65" s="21">
        <f t="shared" si="2"/>
        <v>1</v>
      </c>
      <c r="N65" s="22">
        <f t="shared" si="3"/>
        <v>551.29362668974284</v>
      </c>
    </row>
    <row r="66" spans="1:14" x14ac:dyDescent="0.3">
      <c r="A66" s="8" t="s">
        <v>190</v>
      </c>
      <c r="B66" s="8" t="s">
        <v>62</v>
      </c>
      <c r="F66" s="8">
        <v>23763</v>
      </c>
      <c r="H66" s="8">
        <f t="shared" si="1"/>
        <v>23763</v>
      </c>
      <c r="I66" s="21">
        <f t="shared" si="2"/>
        <v>0</v>
      </c>
      <c r="J66" s="21">
        <f t="shared" si="2"/>
        <v>0</v>
      </c>
      <c r="K66" s="21">
        <f t="shared" si="2"/>
        <v>0</v>
      </c>
      <c r="L66" s="21">
        <f t="shared" si="2"/>
        <v>1</v>
      </c>
      <c r="M66" s="21">
        <f t="shared" si="2"/>
        <v>0</v>
      </c>
      <c r="N66" s="22">
        <f t="shared" si="3"/>
        <v>322.69793576605247</v>
      </c>
    </row>
    <row r="67" spans="1:14" x14ac:dyDescent="0.3">
      <c r="A67" s="8" t="s">
        <v>191</v>
      </c>
      <c r="B67" s="8" t="s">
        <v>63</v>
      </c>
      <c r="C67" s="8">
        <v>6954</v>
      </c>
      <c r="H67" s="8">
        <f t="shared" si="1"/>
        <v>6954</v>
      </c>
      <c r="I67" s="21">
        <f t="shared" si="2"/>
        <v>1</v>
      </c>
      <c r="J67" s="21">
        <f t="shared" si="2"/>
        <v>0</v>
      </c>
      <c r="K67" s="21">
        <f t="shared" si="2"/>
        <v>0</v>
      </c>
      <c r="L67" s="21">
        <f t="shared" si="2"/>
        <v>0</v>
      </c>
      <c r="M67" s="21">
        <f t="shared" si="2"/>
        <v>0</v>
      </c>
      <c r="N67" s="22">
        <f t="shared" si="3"/>
        <v>558.52635828685436</v>
      </c>
    </row>
    <row r="68" spans="1:14" x14ac:dyDescent="0.3">
      <c r="A68" s="8" t="s">
        <v>192</v>
      </c>
      <c r="B68" s="8" t="s">
        <v>64</v>
      </c>
      <c r="F68" s="8">
        <v>57415</v>
      </c>
      <c r="H68" s="8">
        <f t="shared" si="1"/>
        <v>57415</v>
      </c>
      <c r="I68" s="21">
        <f t="shared" ref="I68:M92" si="4">C68/$H68</f>
        <v>0</v>
      </c>
      <c r="J68" s="21">
        <f t="shared" si="4"/>
        <v>0</v>
      </c>
      <c r="K68" s="21">
        <f t="shared" si="4"/>
        <v>0</v>
      </c>
      <c r="L68" s="21">
        <f t="shared" si="4"/>
        <v>1</v>
      </c>
      <c r="M68" s="21">
        <f t="shared" si="4"/>
        <v>0</v>
      </c>
      <c r="N68" s="22">
        <f t="shared" si="3"/>
        <v>322.69793576605247</v>
      </c>
    </row>
    <row r="69" spans="1:14" x14ac:dyDescent="0.3">
      <c r="A69" s="8" t="s">
        <v>193</v>
      </c>
      <c r="B69" s="8" t="s">
        <v>65</v>
      </c>
      <c r="G69" s="8">
        <v>33288</v>
      </c>
      <c r="H69" s="8">
        <f t="shared" ref="H69:H92" si="5">SUM(C69:G69)</f>
        <v>33288</v>
      </c>
      <c r="I69" s="21">
        <f t="shared" si="4"/>
        <v>0</v>
      </c>
      <c r="J69" s="21">
        <f t="shared" si="4"/>
        <v>0</v>
      </c>
      <c r="K69" s="21">
        <f t="shared" si="4"/>
        <v>0</v>
      </c>
      <c r="L69" s="21">
        <f t="shared" si="4"/>
        <v>0</v>
      </c>
      <c r="M69" s="21">
        <f t="shared" si="4"/>
        <v>1</v>
      </c>
      <c r="N69" s="22">
        <f t="shared" ref="N69:N92" si="6">SUMPRODUCT(I69:M69,$I$2:$M$2)</f>
        <v>551.29362668974284</v>
      </c>
    </row>
    <row r="70" spans="1:14" x14ac:dyDescent="0.3">
      <c r="A70" s="8" t="s">
        <v>194</v>
      </c>
      <c r="B70" s="8" t="s">
        <v>66</v>
      </c>
      <c r="G70" s="8">
        <v>1175</v>
      </c>
      <c r="H70" s="8">
        <f t="shared" si="5"/>
        <v>1175</v>
      </c>
      <c r="I70" s="21">
        <f t="shared" si="4"/>
        <v>0</v>
      </c>
      <c r="J70" s="21">
        <f t="shared" si="4"/>
        <v>0</v>
      </c>
      <c r="K70" s="21">
        <f t="shared" si="4"/>
        <v>0</v>
      </c>
      <c r="L70" s="21">
        <f t="shared" si="4"/>
        <v>0</v>
      </c>
      <c r="M70" s="21">
        <f t="shared" si="4"/>
        <v>1</v>
      </c>
      <c r="N70" s="22">
        <f t="shared" si="6"/>
        <v>551.29362668974284</v>
      </c>
    </row>
    <row r="71" spans="1:14" x14ac:dyDescent="0.3">
      <c r="A71" s="8" t="s">
        <v>195</v>
      </c>
      <c r="B71" s="8" t="s">
        <v>196</v>
      </c>
      <c r="D71" s="8">
        <v>13471</v>
      </c>
      <c r="E71" s="8">
        <v>32921</v>
      </c>
      <c r="G71" s="8">
        <v>329330</v>
      </c>
      <c r="H71" s="8">
        <f t="shared" si="5"/>
        <v>375722</v>
      </c>
      <c r="I71" s="21">
        <f t="shared" si="4"/>
        <v>0</v>
      </c>
      <c r="J71" s="21">
        <f t="shared" si="4"/>
        <v>3.5853636465258888E-2</v>
      </c>
      <c r="K71" s="21">
        <f t="shared" si="4"/>
        <v>8.7620634405225134E-2</v>
      </c>
      <c r="L71" s="21">
        <f t="shared" si="4"/>
        <v>0</v>
      </c>
      <c r="M71" s="21">
        <f t="shared" si="4"/>
        <v>0.87652572912951598</v>
      </c>
      <c r="N71" s="22">
        <f t="shared" si="6"/>
        <v>538.9737216650858</v>
      </c>
    </row>
    <row r="72" spans="1:14" x14ac:dyDescent="0.3">
      <c r="A72" s="8" t="s">
        <v>197</v>
      </c>
      <c r="B72" s="8" t="s">
        <v>67</v>
      </c>
      <c r="D72" s="8">
        <v>13446</v>
      </c>
      <c r="H72" s="8">
        <f t="shared" si="5"/>
        <v>13446</v>
      </c>
      <c r="I72" s="21">
        <f t="shared" si="4"/>
        <v>0</v>
      </c>
      <c r="J72" s="21">
        <f t="shared" si="4"/>
        <v>1</v>
      </c>
      <c r="K72" s="21">
        <f t="shared" si="4"/>
        <v>0</v>
      </c>
      <c r="L72" s="21">
        <f t="shared" si="4"/>
        <v>0</v>
      </c>
      <c r="M72" s="21">
        <f t="shared" si="4"/>
        <v>0</v>
      </c>
      <c r="N72" s="22">
        <f t="shared" si="6"/>
        <v>622.8805639914076</v>
      </c>
    </row>
    <row r="73" spans="1:14" x14ac:dyDescent="0.3">
      <c r="A73" s="8" t="s">
        <v>198</v>
      </c>
      <c r="B73" s="8" t="s">
        <v>68</v>
      </c>
      <c r="E73" s="8">
        <v>305010</v>
      </c>
      <c r="H73" s="8">
        <f t="shared" si="5"/>
        <v>305010</v>
      </c>
      <c r="I73" s="21">
        <f t="shared" si="4"/>
        <v>0</v>
      </c>
      <c r="J73" s="21">
        <f t="shared" si="4"/>
        <v>0</v>
      </c>
      <c r="K73" s="21">
        <f t="shared" si="4"/>
        <v>1</v>
      </c>
      <c r="L73" s="21">
        <f t="shared" si="4"/>
        <v>0</v>
      </c>
      <c r="M73" s="21">
        <f t="shared" si="4"/>
        <v>0</v>
      </c>
      <c r="N73" s="22">
        <f t="shared" si="6"/>
        <v>381.39578069281305</v>
      </c>
    </row>
    <row r="74" spans="1:14" x14ac:dyDescent="0.3">
      <c r="A74" s="8" t="s">
        <v>199</v>
      </c>
      <c r="B74" s="8" t="s">
        <v>69</v>
      </c>
      <c r="F74" s="8">
        <v>297311</v>
      </c>
      <c r="H74" s="8">
        <f t="shared" si="5"/>
        <v>297311</v>
      </c>
      <c r="I74" s="21">
        <f t="shared" si="4"/>
        <v>0</v>
      </c>
      <c r="J74" s="21">
        <f t="shared" si="4"/>
        <v>0</v>
      </c>
      <c r="K74" s="21">
        <f t="shared" si="4"/>
        <v>0</v>
      </c>
      <c r="L74" s="21">
        <f t="shared" si="4"/>
        <v>1</v>
      </c>
      <c r="M74" s="21">
        <f t="shared" si="4"/>
        <v>0</v>
      </c>
      <c r="N74" s="22">
        <f t="shared" si="6"/>
        <v>322.69793576605247</v>
      </c>
    </row>
    <row r="75" spans="1:14" x14ac:dyDescent="0.3">
      <c r="A75" s="8" t="s">
        <v>200</v>
      </c>
      <c r="B75" s="8" t="s">
        <v>70</v>
      </c>
      <c r="E75" s="8">
        <v>43899</v>
      </c>
      <c r="H75" s="8">
        <f t="shared" si="5"/>
        <v>43899</v>
      </c>
      <c r="I75" s="21">
        <f t="shared" si="4"/>
        <v>0</v>
      </c>
      <c r="J75" s="21">
        <f t="shared" si="4"/>
        <v>0</v>
      </c>
      <c r="K75" s="21">
        <f t="shared" si="4"/>
        <v>1</v>
      </c>
      <c r="L75" s="21">
        <f t="shared" si="4"/>
        <v>0</v>
      </c>
      <c r="M75" s="21">
        <f t="shared" si="4"/>
        <v>0</v>
      </c>
      <c r="N75" s="22">
        <f t="shared" si="6"/>
        <v>381.39578069281305</v>
      </c>
    </row>
    <row r="76" spans="1:14" x14ac:dyDescent="0.3">
      <c r="A76" s="8" t="s">
        <v>201</v>
      </c>
      <c r="B76" s="8" t="s">
        <v>71</v>
      </c>
      <c r="D76" s="8">
        <v>9666</v>
      </c>
      <c r="H76" s="8">
        <f t="shared" si="5"/>
        <v>9666</v>
      </c>
      <c r="I76" s="21">
        <f t="shared" si="4"/>
        <v>0</v>
      </c>
      <c r="J76" s="21">
        <f t="shared" si="4"/>
        <v>1</v>
      </c>
      <c r="K76" s="21">
        <f t="shared" si="4"/>
        <v>0</v>
      </c>
      <c r="L76" s="21">
        <f t="shared" si="4"/>
        <v>0</v>
      </c>
      <c r="M76" s="21">
        <f t="shared" si="4"/>
        <v>0</v>
      </c>
      <c r="N76" s="22">
        <f t="shared" si="6"/>
        <v>622.8805639914076</v>
      </c>
    </row>
    <row r="77" spans="1:14" x14ac:dyDescent="0.3">
      <c r="A77" s="8" t="s">
        <v>202</v>
      </c>
      <c r="B77" s="8" t="s">
        <v>72</v>
      </c>
      <c r="D77" s="8">
        <v>272857</v>
      </c>
      <c r="H77" s="8">
        <f t="shared" si="5"/>
        <v>272857</v>
      </c>
      <c r="I77" s="21">
        <f t="shared" si="4"/>
        <v>0</v>
      </c>
      <c r="J77" s="21">
        <f t="shared" si="4"/>
        <v>1</v>
      </c>
      <c r="K77" s="21">
        <f t="shared" si="4"/>
        <v>0</v>
      </c>
      <c r="L77" s="21">
        <f t="shared" si="4"/>
        <v>0</v>
      </c>
      <c r="M77" s="21">
        <f t="shared" si="4"/>
        <v>0</v>
      </c>
      <c r="N77" s="22">
        <f t="shared" si="6"/>
        <v>622.8805639914076</v>
      </c>
    </row>
    <row r="78" spans="1:14" x14ac:dyDescent="0.3">
      <c r="A78" s="8" t="s">
        <v>203</v>
      </c>
      <c r="B78" s="8" t="s">
        <v>73</v>
      </c>
      <c r="C78" s="8">
        <v>14909</v>
      </c>
      <c r="H78" s="8">
        <f t="shared" si="5"/>
        <v>14909</v>
      </c>
      <c r="I78" s="21">
        <f t="shared" si="4"/>
        <v>1</v>
      </c>
      <c r="J78" s="21">
        <f t="shared" si="4"/>
        <v>0</v>
      </c>
      <c r="K78" s="21">
        <f t="shared" si="4"/>
        <v>0</v>
      </c>
      <c r="L78" s="21">
        <f t="shared" si="4"/>
        <v>0</v>
      </c>
      <c r="M78" s="21">
        <f t="shared" si="4"/>
        <v>0</v>
      </c>
      <c r="N78" s="22">
        <f t="shared" si="6"/>
        <v>558.52635828685436</v>
      </c>
    </row>
    <row r="79" spans="1:14" x14ac:dyDescent="0.3">
      <c r="A79" s="8" t="s">
        <v>204</v>
      </c>
      <c r="B79" s="8" t="s">
        <v>74</v>
      </c>
      <c r="D79" s="8">
        <v>203988</v>
      </c>
      <c r="H79" s="8">
        <f t="shared" si="5"/>
        <v>203988</v>
      </c>
      <c r="I79" s="21">
        <f t="shared" si="4"/>
        <v>0</v>
      </c>
      <c r="J79" s="21">
        <f t="shared" si="4"/>
        <v>1</v>
      </c>
      <c r="K79" s="21">
        <f t="shared" si="4"/>
        <v>0</v>
      </c>
      <c r="L79" s="21">
        <f t="shared" si="4"/>
        <v>0</v>
      </c>
      <c r="M79" s="21">
        <f t="shared" si="4"/>
        <v>0</v>
      </c>
      <c r="N79" s="22">
        <f t="shared" si="6"/>
        <v>622.8805639914076</v>
      </c>
    </row>
    <row r="80" spans="1:14" x14ac:dyDescent="0.3">
      <c r="A80" s="8" t="s">
        <v>205</v>
      </c>
      <c r="B80" s="8" t="s">
        <v>75</v>
      </c>
      <c r="C80" s="8">
        <v>78555</v>
      </c>
      <c r="G80" s="8">
        <v>16796</v>
      </c>
      <c r="H80" s="8">
        <f t="shared" si="5"/>
        <v>95351</v>
      </c>
      <c r="I80" s="21">
        <f t="shared" si="4"/>
        <v>0.82385082484714367</v>
      </c>
      <c r="J80" s="21">
        <f t="shared" si="4"/>
        <v>0</v>
      </c>
      <c r="K80" s="21">
        <f t="shared" si="4"/>
        <v>0</v>
      </c>
      <c r="L80" s="21">
        <f t="shared" si="4"/>
        <v>0</v>
      </c>
      <c r="M80" s="21">
        <f t="shared" si="4"/>
        <v>0.1761491751528563</v>
      </c>
      <c r="N80" s="22">
        <f t="shared" si="6"/>
        <v>557.25231858192114</v>
      </c>
    </row>
    <row r="81" spans="1:14" x14ac:dyDescent="0.3">
      <c r="A81" s="8" t="s">
        <v>206</v>
      </c>
      <c r="B81" s="8" t="s">
        <v>76</v>
      </c>
      <c r="C81" s="8">
        <v>1305236</v>
      </c>
      <c r="H81" s="8">
        <f t="shared" si="5"/>
        <v>1305236</v>
      </c>
      <c r="I81" s="21">
        <f t="shared" si="4"/>
        <v>1</v>
      </c>
      <c r="J81" s="21">
        <f t="shared" si="4"/>
        <v>0</v>
      </c>
      <c r="K81" s="21">
        <f t="shared" si="4"/>
        <v>0</v>
      </c>
      <c r="L81" s="21">
        <f t="shared" si="4"/>
        <v>0</v>
      </c>
      <c r="M81" s="21">
        <f t="shared" si="4"/>
        <v>0</v>
      </c>
      <c r="N81" s="22">
        <f t="shared" si="6"/>
        <v>558.52635828685436</v>
      </c>
    </row>
    <row r="82" spans="1:14" x14ac:dyDescent="0.3">
      <c r="A82" s="8" t="s">
        <v>207</v>
      </c>
      <c r="B82" s="8" t="s">
        <v>77</v>
      </c>
      <c r="E82" s="8">
        <v>19439</v>
      </c>
      <c r="H82" s="8">
        <f t="shared" si="5"/>
        <v>19439</v>
      </c>
      <c r="I82" s="21">
        <f t="shared" si="4"/>
        <v>0</v>
      </c>
      <c r="J82" s="21">
        <f t="shared" si="4"/>
        <v>0</v>
      </c>
      <c r="K82" s="21">
        <f t="shared" si="4"/>
        <v>1</v>
      </c>
      <c r="L82" s="21">
        <f t="shared" si="4"/>
        <v>0</v>
      </c>
      <c r="M82" s="21">
        <f t="shared" si="4"/>
        <v>0</v>
      </c>
      <c r="N82" s="22">
        <f t="shared" si="6"/>
        <v>381.39578069281305</v>
      </c>
    </row>
    <row r="83" spans="1:14" x14ac:dyDescent="0.3">
      <c r="A83" s="8" t="s">
        <v>208</v>
      </c>
      <c r="B83" s="8" t="s">
        <v>78</v>
      </c>
      <c r="F83" s="8">
        <v>28580</v>
      </c>
      <c r="H83" s="8">
        <f t="shared" si="5"/>
        <v>28580</v>
      </c>
      <c r="I83" s="21">
        <f t="shared" si="4"/>
        <v>0</v>
      </c>
      <c r="J83" s="21">
        <f t="shared" si="4"/>
        <v>0</v>
      </c>
      <c r="K83" s="21">
        <f t="shared" si="4"/>
        <v>0</v>
      </c>
      <c r="L83" s="21">
        <f t="shared" si="4"/>
        <v>1</v>
      </c>
      <c r="M83" s="21">
        <f t="shared" si="4"/>
        <v>0</v>
      </c>
      <c r="N83" s="22">
        <f t="shared" si="6"/>
        <v>322.69793576605247</v>
      </c>
    </row>
    <row r="84" spans="1:14" x14ac:dyDescent="0.3">
      <c r="A84" s="8" t="s">
        <v>209</v>
      </c>
      <c r="B84" s="8" t="s">
        <v>210</v>
      </c>
      <c r="C84" s="8">
        <v>156283</v>
      </c>
      <c r="D84" s="8">
        <v>255153</v>
      </c>
      <c r="H84" s="8">
        <f t="shared" si="5"/>
        <v>411436</v>
      </c>
      <c r="I84" s="21">
        <f t="shared" si="4"/>
        <v>0.37984765552844185</v>
      </c>
      <c r="J84" s="21">
        <f t="shared" si="4"/>
        <v>0.6201523444715582</v>
      </c>
      <c r="K84" s="21">
        <f t="shared" si="4"/>
        <v>0</v>
      </c>
      <c r="L84" s="21">
        <f t="shared" si="4"/>
        <v>0</v>
      </c>
      <c r="M84" s="21">
        <f t="shared" si="4"/>
        <v>0</v>
      </c>
      <c r="N84" s="22">
        <f t="shared" si="6"/>
        <v>598.43576983113803</v>
      </c>
    </row>
    <row r="85" spans="1:14" x14ac:dyDescent="0.3">
      <c r="A85" s="8" t="s">
        <v>211</v>
      </c>
      <c r="B85" s="8" t="s">
        <v>79</v>
      </c>
      <c r="E85" s="8">
        <v>82595</v>
      </c>
      <c r="G85" s="8">
        <v>24318</v>
      </c>
      <c r="H85" s="8">
        <f t="shared" si="5"/>
        <v>106913</v>
      </c>
      <c r="I85" s="21">
        <f t="shared" si="4"/>
        <v>0</v>
      </c>
      <c r="J85" s="21">
        <f t="shared" si="4"/>
        <v>0</v>
      </c>
      <c r="K85" s="21">
        <f t="shared" si="4"/>
        <v>0.77254403112811354</v>
      </c>
      <c r="L85" s="21">
        <f t="shared" si="4"/>
        <v>0</v>
      </c>
      <c r="M85" s="21">
        <f t="shared" si="4"/>
        <v>0.22745596887188649</v>
      </c>
      <c r="N85" s="22">
        <f t="shared" si="6"/>
        <v>420.04005986329128</v>
      </c>
    </row>
    <row r="86" spans="1:14" x14ac:dyDescent="0.3">
      <c r="A86" s="8" t="s">
        <v>212</v>
      </c>
      <c r="B86" s="8" t="s">
        <v>80</v>
      </c>
      <c r="F86" s="8">
        <v>79776</v>
      </c>
      <c r="H86" s="8">
        <f t="shared" si="5"/>
        <v>79776</v>
      </c>
      <c r="I86" s="21">
        <f t="shared" si="4"/>
        <v>0</v>
      </c>
      <c r="J86" s="21">
        <f t="shared" si="4"/>
        <v>0</v>
      </c>
      <c r="K86" s="21">
        <f t="shared" si="4"/>
        <v>0</v>
      </c>
      <c r="L86" s="21">
        <f t="shared" si="4"/>
        <v>1</v>
      </c>
      <c r="M86" s="21">
        <f t="shared" si="4"/>
        <v>0</v>
      </c>
      <c r="N86" s="22">
        <f t="shared" si="6"/>
        <v>322.69793576605247</v>
      </c>
    </row>
    <row r="87" spans="1:14" x14ac:dyDescent="0.3">
      <c r="A87" s="8" t="s">
        <v>213</v>
      </c>
      <c r="B87" s="8" t="s">
        <v>81</v>
      </c>
      <c r="F87" s="8">
        <v>30511</v>
      </c>
      <c r="H87" s="8">
        <f t="shared" si="5"/>
        <v>30511</v>
      </c>
      <c r="I87" s="21">
        <f t="shared" si="4"/>
        <v>0</v>
      </c>
      <c r="J87" s="21">
        <f t="shared" si="4"/>
        <v>0</v>
      </c>
      <c r="K87" s="21">
        <f t="shared" si="4"/>
        <v>0</v>
      </c>
      <c r="L87" s="21">
        <f t="shared" si="4"/>
        <v>1</v>
      </c>
      <c r="M87" s="21">
        <f t="shared" si="4"/>
        <v>0</v>
      </c>
      <c r="N87" s="22">
        <f t="shared" si="6"/>
        <v>322.69793576605247</v>
      </c>
    </row>
    <row r="88" spans="1:14" x14ac:dyDescent="0.3">
      <c r="A88" s="8" t="s">
        <v>214</v>
      </c>
      <c r="B88" s="8" t="s">
        <v>82</v>
      </c>
      <c r="G88" s="8">
        <v>1138</v>
      </c>
      <c r="H88" s="8">
        <f t="shared" si="5"/>
        <v>1138</v>
      </c>
      <c r="I88" s="21">
        <f t="shared" si="4"/>
        <v>0</v>
      </c>
      <c r="J88" s="21">
        <f t="shared" si="4"/>
        <v>0</v>
      </c>
      <c r="K88" s="21">
        <f t="shared" si="4"/>
        <v>0</v>
      </c>
      <c r="L88" s="21">
        <f t="shared" si="4"/>
        <v>0</v>
      </c>
      <c r="M88" s="21">
        <f t="shared" si="4"/>
        <v>1</v>
      </c>
      <c r="N88" s="22">
        <f t="shared" si="6"/>
        <v>551.29362668974284</v>
      </c>
    </row>
    <row r="89" spans="1:14" x14ac:dyDescent="0.3">
      <c r="A89" s="8" t="s">
        <v>215</v>
      </c>
      <c r="B89" s="8" t="s">
        <v>83</v>
      </c>
      <c r="C89" s="8">
        <v>32361</v>
      </c>
      <c r="D89" s="8">
        <v>246</v>
      </c>
      <c r="G89" s="8">
        <v>1272</v>
      </c>
      <c r="H89" s="8">
        <f t="shared" si="5"/>
        <v>33879</v>
      </c>
      <c r="I89" s="21">
        <f t="shared" si="4"/>
        <v>0.95519348268839099</v>
      </c>
      <c r="J89" s="21">
        <f t="shared" si="4"/>
        <v>7.2611352165058004E-3</v>
      </c>
      <c r="K89" s="21">
        <f t="shared" si="4"/>
        <v>0</v>
      </c>
      <c r="L89" s="21">
        <f t="shared" si="4"/>
        <v>0</v>
      </c>
      <c r="M89" s="21">
        <f t="shared" si="4"/>
        <v>3.7545382095103164E-2</v>
      </c>
      <c r="N89" s="22">
        <f t="shared" si="6"/>
        <v>558.72208720482104</v>
      </c>
    </row>
    <row r="90" spans="1:14" x14ac:dyDescent="0.3">
      <c r="A90" s="8" t="s">
        <v>216</v>
      </c>
      <c r="B90" s="8" t="s">
        <v>84</v>
      </c>
      <c r="E90" s="8">
        <v>153965</v>
      </c>
      <c r="F90" s="8">
        <v>25878</v>
      </c>
      <c r="H90" s="8">
        <f t="shared" si="5"/>
        <v>179843</v>
      </c>
      <c r="I90" s="21">
        <f t="shared" si="4"/>
        <v>0</v>
      </c>
      <c r="J90" s="21">
        <f t="shared" si="4"/>
        <v>0</v>
      </c>
      <c r="K90" s="21">
        <f t="shared" si="4"/>
        <v>0.8561078273827728</v>
      </c>
      <c r="L90" s="21">
        <f t="shared" si="4"/>
        <v>0.14389217261722725</v>
      </c>
      <c r="M90" s="21">
        <f t="shared" si="4"/>
        <v>0</v>
      </c>
      <c r="N90" s="22">
        <f t="shared" si="6"/>
        <v>372.94962025835241</v>
      </c>
    </row>
    <row r="91" spans="1:14" x14ac:dyDescent="0.3">
      <c r="A91" s="8" t="s">
        <v>217</v>
      </c>
      <c r="B91" s="8" t="s">
        <v>85</v>
      </c>
      <c r="C91" s="8">
        <v>2352</v>
      </c>
      <c r="H91" s="8">
        <f t="shared" si="5"/>
        <v>2352</v>
      </c>
      <c r="I91" s="21">
        <f t="shared" si="4"/>
        <v>1</v>
      </c>
      <c r="J91" s="21">
        <f t="shared" si="4"/>
        <v>0</v>
      </c>
      <c r="K91" s="21">
        <f t="shared" si="4"/>
        <v>0</v>
      </c>
      <c r="L91" s="21">
        <f t="shared" si="4"/>
        <v>0</v>
      </c>
      <c r="M91" s="21">
        <f t="shared" si="4"/>
        <v>0</v>
      </c>
      <c r="N91" s="22">
        <f t="shared" si="6"/>
        <v>558.52635828685436</v>
      </c>
    </row>
    <row r="92" spans="1:14" x14ac:dyDescent="0.3">
      <c r="A92" s="8" t="s">
        <v>218</v>
      </c>
      <c r="B92" s="8" t="s">
        <v>86</v>
      </c>
      <c r="D92" s="8">
        <v>3732</v>
      </c>
      <c r="H92" s="8">
        <f t="shared" si="5"/>
        <v>3732</v>
      </c>
      <c r="I92" s="21">
        <f t="shared" si="4"/>
        <v>0</v>
      </c>
      <c r="J92" s="21">
        <f t="shared" si="4"/>
        <v>1</v>
      </c>
      <c r="K92" s="21">
        <f t="shared" si="4"/>
        <v>0</v>
      </c>
      <c r="L92" s="21">
        <f t="shared" si="4"/>
        <v>0</v>
      </c>
      <c r="M92" s="21">
        <f t="shared" si="4"/>
        <v>0</v>
      </c>
      <c r="N92" s="22">
        <f t="shared" si="6"/>
        <v>622.8805639914076</v>
      </c>
    </row>
    <row r="93" spans="1:14" x14ac:dyDescent="0.3">
      <c r="I93" s="21"/>
      <c r="J93" s="21"/>
      <c r="K93" s="21"/>
      <c r="L93" s="21"/>
      <c r="M93" s="21"/>
    </row>
  </sheetData>
  <mergeCells count="3">
    <mergeCell ref="C1:H1"/>
    <mergeCell ref="C2:H2"/>
    <mergeCell ref="I1:N1"/>
  </mergeCells>
  <pageMargins left="0.75" right="0.75" top="0.75" bottom="0.5" header="0.5" footer="0.7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Prosess xmlns="caf9241f-7654-46e4-b38c-0683f7584438" xsi:nil="true"/>
    <Vedtattdato xmlns="caf9241f-7654-46e4-b38c-0683f7584438">2021-03-02T00:00:00+00:00</Vedtattdato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SharedWithUsers xmlns="286bd567-8383-458b-8b10-610e1dbf4dce">
      <UserInfo>
        <DisplayName>Sigrid Hendriks Moe</DisplayName>
        <AccountId>42</AccountId>
        <AccountType/>
      </UserInfo>
    </SharedWithUsers>
    <Slette_x003f_ xmlns="caf9241f-7654-46e4-b38c-0683f7584438" xsi:nil="true"/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h5401ff79c16481cab8da1bb26f238ab xmlns="caf9241f-7654-46e4-b38c-0683f7584438">
      <Terms xmlns="http://schemas.microsoft.com/office/infopath/2007/PartnerControls"/>
    </h5401ff79c16481cab8da1bb26f238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67633277bdff90f1df8a4a86ef33b9c9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81dd52e6224159ee61a19c088dba3be8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64152832-9f03-4628-8f8a-984f7e09cd82" ContentTypeId="0x0101" PreviousValue="false"/>
</file>

<file path=customXml/itemProps1.xml><?xml version="1.0" encoding="utf-8"?>
<ds:datastoreItem xmlns:ds="http://schemas.openxmlformats.org/officeDocument/2006/customXml" ds:itemID="{EBD8AEA9-2E71-4A6B-8BA7-C8B9A55E3C54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286bd567-8383-458b-8b10-610e1dbf4dce"/>
    <ds:schemaRef ds:uri="http://schemas.microsoft.com/office/infopath/2007/PartnerControls"/>
    <ds:schemaRef ds:uri="http://schemas.openxmlformats.org/package/2006/metadata/core-properties"/>
    <ds:schemaRef ds:uri="08670d86-fc33-4f61-bf51-96e019343c8b"/>
    <ds:schemaRef ds:uri="caf9241f-7654-46e4-b38c-0683f7584438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828A1EE-9FDF-4B69-B090-A1F3F11E7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C9D95-D884-4DD3-A7AC-B29598966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5CA50D-2BE4-4BDB-9D36-4CEEA2581635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Beløp til fakturering</vt:lpstr>
      <vt:lpstr>Modell for beregning av tilskud</vt:lpstr>
      <vt:lpstr>Forutsetninger for beregninger</vt:lpstr>
      <vt:lpstr>pris per selskap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Fartein Valen Slåttebrekk</dc:creator>
  <cp:keywords/>
  <dc:description/>
  <cp:lastModifiedBy>Hilde Marit Elverum Kvile</cp:lastModifiedBy>
  <cp:revision/>
  <dcterms:created xsi:type="dcterms:W3CDTF">2022-11-02T11:32:54Z</dcterms:created>
  <dcterms:modified xsi:type="dcterms:W3CDTF">2024-11-28T06:00:04Z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  <property fmtid="{D5CDD505-2E9C-101B-9397-08002B2CF9AE}" pid="6" name="Dokumenttype_termsett">
    <vt:lpwstr/>
  </property>
  <property fmtid="{D5CDD505-2E9C-101B-9397-08002B2CF9AE}" pid="7" name="Fagtema0">
    <vt:lpwstr/>
  </property>
</Properties>
</file>