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1075" windowHeight="138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61" i="1" l="1"/>
  <c r="I60" i="1"/>
  <c r="I59" i="1"/>
  <c r="I58" i="1"/>
  <c r="I57" i="1"/>
  <c r="I56" i="1"/>
  <c r="I55" i="1"/>
  <c r="I54" i="1"/>
  <c r="I53" i="1"/>
  <c r="I52" i="1"/>
  <c r="H61" i="1"/>
  <c r="H60" i="1"/>
  <c r="H59" i="1"/>
  <c r="H58" i="1"/>
  <c r="H57" i="1"/>
  <c r="H56" i="1"/>
  <c r="H55" i="1"/>
  <c r="H54" i="1"/>
  <c r="H53" i="1"/>
  <c r="H52" i="1"/>
  <c r="F61" i="1"/>
  <c r="F60" i="1"/>
  <c r="F59" i="1"/>
  <c r="F58" i="1"/>
  <c r="F57" i="1"/>
  <c r="F56" i="1"/>
  <c r="F55" i="1"/>
  <c r="F54" i="1"/>
  <c r="F53" i="1"/>
  <c r="F52" i="1"/>
  <c r="E61" i="1"/>
  <c r="E60" i="1"/>
  <c r="E59" i="1"/>
  <c r="E58" i="1"/>
  <c r="E57" i="1"/>
  <c r="E56" i="1"/>
  <c r="E55" i="1"/>
  <c r="E54" i="1"/>
  <c r="E53" i="1"/>
  <c r="E52" i="1"/>
  <c r="G59" i="1"/>
  <c r="D59" i="1"/>
  <c r="G55" i="1"/>
  <c r="D55" i="1"/>
  <c r="G52" i="1"/>
  <c r="D52" i="1"/>
  <c r="G61" i="1"/>
  <c r="D61" i="1"/>
  <c r="G58" i="1"/>
  <c r="D58" i="1"/>
  <c r="G54" i="1"/>
  <c r="D54" i="1"/>
  <c r="G60" i="1"/>
  <c r="G57" i="1"/>
  <c r="G56" i="1"/>
  <c r="D60" i="1"/>
  <c r="D57" i="1"/>
  <c r="D56" i="1"/>
  <c r="G53" i="1"/>
  <c r="D53" i="1"/>
  <c r="B61" i="1"/>
  <c r="B58" i="1"/>
  <c r="B54" i="1"/>
  <c r="I46" i="1"/>
  <c r="I45" i="1"/>
  <c r="H46" i="1"/>
  <c r="H45" i="1"/>
  <c r="F46" i="1"/>
  <c r="F45" i="1"/>
  <c r="E46" i="1"/>
  <c r="E45" i="1"/>
  <c r="L39" i="1"/>
  <c r="L38" i="1"/>
  <c r="L37" i="1"/>
  <c r="L36" i="1"/>
  <c r="L35" i="1"/>
  <c r="L34" i="1"/>
  <c r="L33" i="1"/>
  <c r="L32" i="1"/>
  <c r="L31" i="1"/>
  <c r="L30" i="1"/>
  <c r="J39" i="1"/>
  <c r="J38" i="1"/>
  <c r="J37" i="1"/>
  <c r="J36" i="1"/>
  <c r="J35" i="1"/>
  <c r="J34" i="1"/>
  <c r="J33" i="1"/>
  <c r="J32" i="1"/>
  <c r="J31" i="1"/>
  <c r="J30" i="1"/>
  <c r="H39" i="1"/>
  <c r="H38" i="1"/>
  <c r="H37" i="1"/>
  <c r="H36" i="1"/>
  <c r="H35" i="1"/>
  <c r="H34" i="1"/>
  <c r="H33" i="1"/>
  <c r="H32" i="1"/>
  <c r="H31" i="1"/>
  <c r="H30" i="1"/>
  <c r="D39" i="1"/>
  <c r="D38" i="1"/>
  <c r="D37" i="1"/>
  <c r="D36" i="1"/>
  <c r="D35" i="1"/>
  <c r="D34" i="1"/>
  <c r="D33" i="1"/>
  <c r="D32" i="1"/>
  <c r="D31" i="1"/>
  <c r="D30" i="1"/>
  <c r="G39" i="1"/>
  <c r="G38" i="1"/>
  <c r="G37" i="1"/>
  <c r="G36" i="1"/>
  <c r="G35" i="1"/>
  <c r="G34" i="1"/>
  <c r="G33" i="1"/>
  <c r="G32" i="1"/>
  <c r="G31" i="1"/>
  <c r="G30" i="1"/>
  <c r="F39" i="1"/>
  <c r="F38" i="1"/>
  <c r="F37" i="1"/>
  <c r="F36" i="1"/>
  <c r="F35" i="1"/>
  <c r="F34" i="1"/>
  <c r="F33" i="1"/>
  <c r="F32" i="1"/>
  <c r="F31" i="1"/>
  <c r="F30" i="1"/>
  <c r="M37" i="1"/>
  <c r="K37" i="1"/>
  <c r="I37" i="1"/>
  <c r="E37" i="1"/>
  <c r="M39" i="1"/>
  <c r="K39" i="1"/>
  <c r="I39" i="1"/>
  <c r="E39" i="1"/>
  <c r="M38" i="1"/>
  <c r="K38" i="1"/>
  <c r="I38" i="1"/>
  <c r="E38" i="1"/>
  <c r="M36" i="1"/>
  <c r="M33" i="1" s="1"/>
  <c r="K36" i="1"/>
  <c r="K33" i="1" s="1"/>
  <c r="I36" i="1"/>
  <c r="I33" i="1" s="1"/>
  <c r="E33" i="1"/>
  <c r="E36" i="1"/>
  <c r="M35" i="1"/>
  <c r="K35" i="1"/>
  <c r="I35" i="1"/>
  <c r="E35" i="1"/>
  <c r="M34" i="1"/>
  <c r="K34" i="1"/>
  <c r="I34" i="1"/>
  <c r="E34" i="1"/>
  <c r="E31" i="1"/>
  <c r="M30" i="1"/>
  <c r="K30" i="1"/>
  <c r="I30" i="1"/>
  <c r="E30" i="1"/>
  <c r="M31" i="1"/>
  <c r="K31" i="1"/>
  <c r="I31" i="1"/>
  <c r="M32" i="1"/>
  <c r="K32" i="1"/>
  <c r="I32" i="1"/>
  <c r="E32" i="1"/>
  <c r="B39" i="1"/>
  <c r="B36" i="1"/>
  <c r="B32" i="1"/>
  <c r="L24" i="1"/>
  <c r="L23" i="1"/>
  <c r="J24" i="1"/>
  <c r="J23" i="1"/>
  <c r="H24" i="1"/>
  <c r="H23" i="1"/>
  <c r="G24" i="1"/>
  <c r="G23" i="1"/>
  <c r="D24" i="1"/>
  <c r="D23" i="1"/>
  <c r="F24" i="1"/>
  <c r="F23" i="1"/>
  <c r="L17" i="1"/>
  <c r="J17" i="1"/>
  <c r="H17" i="1"/>
  <c r="E17" i="1"/>
  <c r="D17" i="1" s="1"/>
  <c r="F17" i="1" s="1"/>
  <c r="D16" i="1"/>
  <c r="F16" i="1" s="1"/>
  <c r="E16" i="1"/>
  <c r="L16" i="1"/>
  <c r="J16" i="1"/>
  <c r="H16" i="1"/>
  <c r="J15" i="1"/>
  <c r="I15" i="1" s="1"/>
  <c r="D14" i="1"/>
  <c r="F14" i="1" s="1"/>
  <c r="D13" i="1"/>
  <c r="F13" i="1" s="1"/>
  <c r="E15" i="1"/>
  <c r="C15" i="1" s="1"/>
  <c r="E14" i="1"/>
  <c r="E13" i="1"/>
  <c r="B15" i="1"/>
  <c r="B12" i="1"/>
  <c r="H8" i="1"/>
  <c r="G8" i="1" s="1"/>
  <c r="L14" i="1"/>
  <c r="L13" i="1"/>
  <c r="L15" i="1" s="1"/>
  <c r="K15" i="1" s="1"/>
  <c r="L11" i="1"/>
  <c r="L10" i="1"/>
  <c r="L9" i="1"/>
  <c r="L12" i="1" s="1"/>
  <c r="K12" i="1" s="1"/>
  <c r="L7" i="1"/>
  <c r="L6" i="1"/>
  <c r="L8" i="1" s="1"/>
  <c r="K8" i="1" s="1"/>
  <c r="J14" i="1"/>
  <c r="J13" i="1"/>
  <c r="J11" i="1"/>
  <c r="J10" i="1"/>
  <c r="J12" i="1" s="1"/>
  <c r="J9" i="1"/>
  <c r="J7" i="1"/>
  <c r="J6" i="1"/>
  <c r="J8" i="1" s="1"/>
  <c r="I8" i="1" s="1"/>
  <c r="H14" i="1"/>
  <c r="H15" i="1" s="1"/>
  <c r="G15" i="1" s="1"/>
  <c r="H13" i="1"/>
  <c r="H11" i="1"/>
  <c r="H10" i="1"/>
  <c r="H9" i="1"/>
  <c r="H12" i="1" s="1"/>
  <c r="G12" i="1" s="1"/>
  <c r="H7" i="1"/>
  <c r="H6" i="1"/>
  <c r="B8" i="1"/>
  <c r="D6" i="1"/>
  <c r="F6" i="1" s="1"/>
  <c r="E6" i="1"/>
  <c r="E11" i="1"/>
  <c r="D11" i="1" s="1"/>
  <c r="F11" i="1" s="1"/>
  <c r="E10" i="1"/>
  <c r="D10" i="1" s="1"/>
  <c r="F10" i="1" s="1"/>
  <c r="E9" i="1"/>
  <c r="D9" i="1" s="1"/>
  <c r="D12" i="1" s="1"/>
  <c r="E7" i="1"/>
  <c r="D7" i="1" s="1"/>
  <c r="F12" i="1" l="1"/>
  <c r="E12" i="1"/>
  <c r="C12" i="1" s="1"/>
  <c r="F9" i="1"/>
  <c r="D8" i="1"/>
  <c r="F8" i="1" s="1"/>
  <c r="F7" i="1"/>
  <c r="D15" i="1"/>
  <c r="F15" i="1" s="1"/>
  <c r="I12" i="1"/>
  <c r="E8" i="1"/>
  <c r="C8" i="1" s="1"/>
</calcChain>
</file>

<file path=xl/sharedStrings.xml><?xml version="1.0" encoding="utf-8"?>
<sst xmlns="http://schemas.openxmlformats.org/spreadsheetml/2006/main" count="168" uniqueCount="34">
  <si>
    <t>Delfelt</t>
  </si>
  <si>
    <t>Areal</t>
  </si>
  <si>
    <t>[mm/år]</t>
  </si>
  <si>
    <t>[m3/s]</t>
  </si>
  <si>
    <t>[Mm3/år]</t>
  </si>
  <si>
    <t>[l/s*km2]</t>
  </si>
  <si>
    <t>AL</t>
  </si>
  <si>
    <t>Q95 sommer</t>
  </si>
  <si>
    <t>Q95 vinter</t>
  </si>
  <si>
    <t>Rinna inntak</t>
  </si>
  <si>
    <t>Rinna restfelt</t>
  </si>
  <si>
    <t>[km2]</t>
  </si>
  <si>
    <t>Bulu v/samløp Surna (NF)</t>
  </si>
  <si>
    <t>Rinna v/samløp Surna (NF)</t>
  </si>
  <si>
    <t>Store Bulu inntak</t>
  </si>
  <si>
    <t>Lille Bulu inntak</t>
  </si>
  <si>
    <t>Bulu restfelt</t>
  </si>
  <si>
    <t>Verdier fra NVE sitt lavvannskart ref. periode 1961-1990</t>
  </si>
  <si>
    <t>Follsjø inntak</t>
  </si>
  <si>
    <t>Folda v/samløp Surna (NF)</t>
  </si>
  <si>
    <t>Folda restfelt</t>
  </si>
  <si>
    <t>112.8 Rinna</t>
  </si>
  <si>
    <t>111.9 Søya</t>
  </si>
  <si>
    <t>Observasjoner fra aktulle sammenligningsfelt</t>
  </si>
  <si>
    <t xml:space="preserve">Ref. </t>
  </si>
  <si>
    <t>periode</t>
  </si>
  <si>
    <t>Middel tilsig</t>
  </si>
  <si>
    <t>1975-2011</t>
  </si>
  <si>
    <t>Beregnede verdier ved bruk av skaleringsfaltoren (Areal felt X/Areal sammenligningsfelt)*(Q spes felt X/Q spes sammenligningsfelt)</t>
  </si>
  <si>
    <t>Bernyttet sammenligningsstasjon</t>
  </si>
  <si>
    <t>112.8 Rinna + 111.9 Søya</t>
  </si>
  <si>
    <t>Middelflom og midlere årlig min. vannføring (observasjoner)</t>
  </si>
  <si>
    <t>Middel flom</t>
  </si>
  <si>
    <t>Midlere årlig min. vf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</si>
</sst>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4"/>
      <color rgb="FF00B0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2" fontId="0" fillId="0" borderId="8" xfId="0" applyNumberFormat="1" applyBorder="1"/>
    <xf numFmtId="2" fontId="0" fillId="0" borderId="0" xfId="0" applyNumberFormat="1" applyBorder="1"/>
    <xf numFmtId="164" fontId="0" fillId="0" borderId="8" xfId="0" applyNumberFormat="1" applyBorder="1"/>
    <xf numFmtId="164" fontId="0" fillId="0" borderId="0" xfId="0" applyNumberFormat="1" applyBorder="1"/>
    <xf numFmtId="0" fontId="1" fillId="0" borderId="0" xfId="0" applyFont="1"/>
    <xf numFmtId="2" fontId="0" fillId="0" borderId="13" xfId="0" applyNumberFormat="1" applyBorder="1"/>
    <xf numFmtId="164" fontId="0" fillId="0" borderId="13" xfId="0" applyNumberFormat="1" applyBorder="1"/>
    <xf numFmtId="2" fontId="0" fillId="0" borderId="9" xfId="0" applyNumberFormat="1" applyBorder="1"/>
    <xf numFmtId="2" fontId="0" fillId="0" borderId="11" xfId="0" applyNumberFormat="1" applyBorder="1"/>
    <xf numFmtId="2" fontId="0" fillId="0" borderId="14" xfId="0" applyNumberFormat="1" applyBorder="1"/>
    <xf numFmtId="0" fontId="0" fillId="0" borderId="5" xfId="0" applyFill="1" applyBorder="1"/>
    <xf numFmtId="0" fontId="0" fillId="0" borderId="4" xfId="0" applyFill="1" applyBorder="1"/>
    <xf numFmtId="0" fontId="0" fillId="0" borderId="6" xfId="0" applyFill="1" applyBorder="1"/>
    <xf numFmtId="164" fontId="0" fillId="0" borderId="9" xfId="0" applyNumberFormat="1" applyBorder="1"/>
    <xf numFmtId="164" fontId="0" fillId="0" borderId="11" xfId="0" applyNumberFormat="1" applyBorder="1"/>
    <xf numFmtId="164" fontId="0" fillId="0" borderId="14" xfId="0" applyNumberFormat="1" applyBorder="1"/>
    <xf numFmtId="2" fontId="0" fillId="0" borderId="12" xfId="0" applyNumberFormat="1" applyBorder="1"/>
    <xf numFmtId="2" fontId="0" fillId="0" borderId="11" xfId="0" applyNumberFormat="1" applyFill="1" applyBorder="1"/>
    <xf numFmtId="164" fontId="0" fillId="0" borderId="12" xfId="0" applyNumberFormat="1" applyBorder="1"/>
    <xf numFmtId="164" fontId="0" fillId="0" borderId="7" xfId="0" applyNumberFormat="1" applyBorder="1"/>
    <xf numFmtId="164" fontId="0" fillId="0" borderId="10" xfId="0" applyNumberFormat="1" applyBorder="1"/>
    <xf numFmtId="164" fontId="0" fillId="0" borderId="10" xfId="0" applyNumberFormat="1" applyFill="1" applyBorder="1"/>
    <xf numFmtId="164" fontId="0" fillId="0" borderId="7" xfId="0" applyNumberFormat="1" applyFill="1" applyBorder="1"/>
    <xf numFmtId="164" fontId="0" fillId="0" borderId="12" xfId="0" applyNumberFormat="1" applyFill="1" applyBorder="1"/>
    <xf numFmtId="2" fontId="0" fillId="0" borderId="7" xfId="0" applyNumberFormat="1" applyBorder="1"/>
    <xf numFmtId="164" fontId="0" fillId="0" borderId="0" xfId="0" applyNumberFormat="1" applyFill="1" applyBorder="1"/>
    <xf numFmtId="164" fontId="0" fillId="0" borderId="8" xfId="0" applyNumberFormat="1" applyFill="1" applyBorder="1"/>
    <xf numFmtId="164" fontId="0" fillId="0" borderId="13" xfId="0" applyNumberFormat="1" applyFill="1" applyBorder="1"/>
    <xf numFmtId="2" fontId="0" fillId="0" borderId="10" xfId="0" applyNumberFormat="1" applyBorder="1"/>
    <xf numFmtId="164" fontId="0" fillId="0" borderId="2" xfId="0" applyNumberFormat="1" applyBorder="1"/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61"/>
  <sheetViews>
    <sheetView tabSelected="1" topLeftCell="A39" workbookViewId="0">
      <selection activeCell="M60" sqref="M60"/>
    </sheetView>
  </sheetViews>
  <sheetFormatPr defaultRowHeight="15" x14ac:dyDescent="0.25"/>
  <cols>
    <col min="1" max="1" width="24.85546875" bestFit="1" customWidth="1"/>
    <col min="3" max="3" width="9.7109375" bestFit="1" customWidth="1"/>
    <col min="9" max="9" width="12.140625" bestFit="1" customWidth="1"/>
    <col min="10" max="10" width="30.7109375" customWidth="1"/>
    <col min="11" max="11" width="12.140625" customWidth="1"/>
    <col min="12" max="12" width="10.140625" bestFit="1" customWidth="1"/>
    <col min="14" max="14" width="31.28515625" bestFit="1" customWidth="1"/>
  </cols>
  <sheetData>
    <row r="3" spans="1:12" ht="19.5" thickBot="1" x14ac:dyDescent="0.35">
      <c r="A3" s="17" t="s">
        <v>17</v>
      </c>
    </row>
    <row r="4" spans="1:12" ht="15.75" thickBot="1" x14ac:dyDescent="0.3">
      <c r="A4" s="4" t="s">
        <v>0</v>
      </c>
      <c r="B4" s="1" t="s">
        <v>1</v>
      </c>
      <c r="C4" s="46" t="s">
        <v>26</v>
      </c>
      <c r="D4" s="47"/>
      <c r="E4" s="47"/>
      <c r="F4" s="48"/>
      <c r="G4" s="46" t="s">
        <v>6</v>
      </c>
      <c r="H4" s="48"/>
      <c r="I4" s="46" t="s">
        <v>7</v>
      </c>
      <c r="J4" s="48"/>
      <c r="K4" s="46" t="s">
        <v>8</v>
      </c>
      <c r="L4" s="48"/>
    </row>
    <row r="5" spans="1:12" ht="15.75" thickBot="1" x14ac:dyDescent="0.3">
      <c r="A5" s="7"/>
      <c r="B5" s="3" t="s">
        <v>11</v>
      </c>
      <c r="C5" s="10" t="s">
        <v>2</v>
      </c>
      <c r="D5" s="11" t="s">
        <v>3</v>
      </c>
      <c r="E5" s="11" t="s">
        <v>4</v>
      </c>
      <c r="F5" s="12" t="s">
        <v>5</v>
      </c>
      <c r="G5" s="10" t="s">
        <v>5</v>
      </c>
      <c r="H5" s="12" t="s">
        <v>3</v>
      </c>
      <c r="I5" s="8" t="s">
        <v>5</v>
      </c>
      <c r="J5" s="8" t="s">
        <v>3</v>
      </c>
      <c r="K5" s="8" t="s">
        <v>5</v>
      </c>
      <c r="L5" s="9" t="s">
        <v>3</v>
      </c>
    </row>
    <row r="6" spans="1:12" x14ac:dyDescent="0.25">
      <c r="A6" s="1" t="s">
        <v>13</v>
      </c>
      <c r="B6" s="1">
        <v>201.5</v>
      </c>
      <c r="C6" s="32">
        <v>1241.2</v>
      </c>
      <c r="D6" s="13">
        <f>E6/31.536</f>
        <v>7.9306760527650946</v>
      </c>
      <c r="E6" s="15">
        <f>(C6*B6)/1000</f>
        <v>250.10180000000003</v>
      </c>
      <c r="F6" s="26">
        <f>(D6/B6)*1000</f>
        <v>39.358193810248608</v>
      </c>
      <c r="G6" s="32">
        <v>3.16</v>
      </c>
      <c r="H6" s="20">
        <f>(G6*B6)/1000</f>
        <v>0.63673999999999997</v>
      </c>
      <c r="I6" s="32">
        <v>9.6199999999999992</v>
      </c>
      <c r="J6" s="20">
        <f>(I6*B6)/1000</f>
        <v>1.9384299999999999</v>
      </c>
      <c r="K6" s="15">
        <v>2.7</v>
      </c>
      <c r="L6" s="20">
        <f>(K6*B6)/1000</f>
        <v>0.54405000000000003</v>
      </c>
    </row>
    <row r="7" spans="1:12" x14ac:dyDescent="0.25">
      <c r="A7" s="2" t="s">
        <v>9</v>
      </c>
      <c r="B7" s="2">
        <v>107.8</v>
      </c>
      <c r="C7" s="33">
        <v>1278.0999999999999</v>
      </c>
      <c r="D7" s="14">
        <f t="shared" ref="D7:D11" si="0">E7/31.536</f>
        <v>4.368949137493658</v>
      </c>
      <c r="E7" s="16">
        <f t="shared" ref="E7:E17" si="1">(C7*B7)/1000</f>
        <v>137.77918</v>
      </c>
      <c r="F7" s="27">
        <f t="shared" ref="F7:F17" si="2">(D7/B7)*1000</f>
        <v>40.528285134449519</v>
      </c>
      <c r="G7" s="33">
        <v>2.19</v>
      </c>
      <c r="H7" s="21">
        <f t="shared" ref="H7:H17" si="3">(G7*B7)/1000</f>
        <v>0.23608199999999999</v>
      </c>
      <c r="I7" s="33">
        <v>8.4600000000000009</v>
      </c>
      <c r="J7" s="21">
        <f t="shared" ref="J7:J14" si="4">(I7*B7)/1000</f>
        <v>0.91198800000000002</v>
      </c>
      <c r="K7" s="16">
        <v>1.88</v>
      </c>
      <c r="L7" s="21">
        <f t="shared" ref="L7:L14" si="5">(K7*B7)/1000</f>
        <v>0.20266399999999998</v>
      </c>
    </row>
    <row r="8" spans="1:12" ht="15.75" thickBot="1" x14ac:dyDescent="0.3">
      <c r="A8" s="3" t="s">
        <v>10</v>
      </c>
      <c r="B8" s="3">
        <f>B6-B7</f>
        <v>93.7</v>
      </c>
      <c r="C8" s="31">
        <f>(E8/B8)*1000</f>
        <v>1198.7472785485595</v>
      </c>
      <c r="D8" s="18">
        <f>D6-D7</f>
        <v>3.5617269152714366</v>
      </c>
      <c r="E8" s="19">
        <f>E6-E7</f>
        <v>112.32262000000003</v>
      </c>
      <c r="F8" s="28">
        <f t="shared" si="2"/>
        <v>38.012026843878722</v>
      </c>
      <c r="G8" s="31">
        <f>(H8/B8)*1000</f>
        <v>4.2759658484525076</v>
      </c>
      <c r="H8" s="22">
        <f>H6-H7</f>
        <v>0.40065799999999996</v>
      </c>
      <c r="I8" s="31">
        <f>(J8/B8)*1000</f>
        <v>10.95455709711846</v>
      </c>
      <c r="J8" s="22">
        <f>J6-J7</f>
        <v>1.0264419999999999</v>
      </c>
      <c r="K8" s="19">
        <f>(L8/B8)*1000</f>
        <v>3.643393810032018</v>
      </c>
      <c r="L8" s="22">
        <f>L6-L7</f>
        <v>0.34138600000000008</v>
      </c>
    </row>
    <row r="9" spans="1:12" x14ac:dyDescent="0.25">
      <c r="A9" s="1" t="s">
        <v>12</v>
      </c>
      <c r="B9" s="1">
        <v>67.91</v>
      </c>
      <c r="C9" s="32">
        <v>1605.41</v>
      </c>
      <c r="D9" s="13">
        <f t="shared" si="0"/>
        <v>3.4571091165651953</v>
      </c>
      <c r="E9" s="15">
        <f t="shared" si="1"/>
        <v>109.02339310000001</v>
      </c>
      <c r="F9" s="26">
        <f t="shared" si="2"/>
        <v>50.907217148655512</v>
      </c>
      <c r="G9" s="32">
        <v>3.93</v>
      </c>
      <c r="H9" s="20">
        <f t="shared" si="3"/>
        <v>0.26688630000000002</v>
      </c>
      <c r="I9" s="32">
        <v>8.65</v>
      </c>
      <c r="J9" s="20">
        <f t="shared" si="4"/>
        <v>0.58742150000000004</v>
      </c>
      <c r="K9" s="15">
        <v>3.29</v>
      </c>
      <c r="L9" s="20">
        <f t="shared" si="5"/>
        <v>0.22342390000000001</v>
      </c>
    </row>
    <row r="10" spans="1:12" x14ac:dyDescent="0.25">
      <c r="A10" s="2" t="s">
        <v>14</v>
      </c>
      <c r="B10" s="2">
        <v>40.96</v>
      </c>
      <c r="C10" s="34">
        <v>1886.5</v>
      </c>
      <c r="D10" s="14">
        <f t="shared" si="0"/>
        <v>2.4502486047691532</v>
      </c>
      <c r="E10" s="16">
        <f t="shared" si="1"/>
        <v>77.271040000000013</v>
      </c>
      <c r="F10" s="27">
        <f t="shared" si="2"/>
        <v>59.820522577371904</v>
      </c>
      <c r="G10" s="34">
        <v>2.79</v>
      </c>
      <c r="H10" s="30">
        <f t="shared" si="3"/>
        <v>0.1142784</v>
      </c>
      <c r="I10" s="34">
        <v>7.47</v>
      </c>
      <c r="J10" s="30">
        <f t="shared" si="4"/>
        <v>0.3059712</v>
      </c>
      <c r="K10" s="38">
        <v>2.38</v>
      </c>
      <c r="L10" s="21">
        <f t="shared" si="5"/>
        <v>9.7484799999999996E-2</v>
      </c>
    </row>
    <row r="11" spans="1:12" x14ac:dyDescent="0.25">
      <c r="A11" s="2" t="s">
        <v>15</v>
      </c>
      <c r="B11" s="2">
        <v>4.51</v>
      </c>
      <c r="C11" s="34">
        <v>1689.24</v>
      </c>
      <c r="D11" s="14">
        <f t="shared" si="0"/>
        <v>0.24158017503805174</v>
      </c>
      <c r="E11" s="16">
        <f t="shared" si="1"/>
        <v>7.6184723999999999</v>
      </c>
      <c r="F11" s="27">
        <f t="shared" si="2"/>
        <v>53.56544901065449</v>
      </c>
      <c r="G11" s="34">
        <v>2.84</v>
      </c>
      <c r="H11" s="21">
        <f t="shared" si="3"/>
        <v>1.2808399999999999E-2</v>
      </c>
      <c r="I11" s="34">
        <v>4.0599999999999996</v>
      </c>
      <c r="J11" s="21">
        <f t="shared" si="4"/>
        <v>1.8310599999999996E-2</v>
      </c>
      <c r="K11" s="38">
        <v>2.33</v>
      </c>
      <c r="L11" s="21">
        <f t="shared" si="5"/>
        <v>1.05083E-2</v>
      </c>
    </row>
    <row r="12" spans="1:12" ht="15.75" thickBot="1" x14ac:dyDescent="0.3">
      <c r="A12" s="3" t="s">
        <v>16</v>
      </c>
      <c r="B12" s="3">
        <f>B9-(B10+B11)</f>
        <v>22.439999999999998</v>
      </c>
      <c r="C12" s="31">
        <f>(E12/B12)*1000</f>
        <v>1075.4848796791441</v>
      </c>
      <c r="D12" s="18">
        <f>D9-(D10+D11)</f>
        <v>0.76528033675799056</v>
      </c>
      <c r="E12" s="19">
        <f>D12*31.536</f>
        <v>24.133880699999992</v>
      </c>
      <c r="F12" s="28">
        <f t="shared" si="2"/>
        <v>34.103401816309741</v>
      </c>
      <c r="G12" s="31">
        <f>(H12/B12)*1000</f>
        <v>6.2299242424242447</v>
      </c>
      <c r="H12" s="22">
        <f>H9-(H10+H11)</f>
        <v>0.13979950000000002</v>
      </c>
      <c r="I12" s="31">
        <f>(J12/B12)*1000</f>
        <v>11.726368092691624</v>
      </c>
      <c r="J12" s="22">
        <f>J9-(J10+J11)</f>
        <v>0.26313970000000003</v>
      </c>
      <c r="K12" s="19">
        <f>(L12/B12)*1000</f>
        <v>5.1439750445632813</v>
      </c>
      <c r="L12" s="22">
        <f>L9-(L10+L11)</f>
        <v>0.11543080000000001</v>
      </c>
    </row>
    <row r="13" spans="1:12" x14ac:dyDescent="0.25">
      <c r="A13" s="1" t="s">
        <v>19</v>
      </c>
      <c r="B13" s="1">
        <v>365.48</v>
      </c>
      <c r="C13" s="32">
        <v>1588.02</v>
      </c>
      <c r="D13" s="13">
        <f>E13/31.536</f>
        <v>18.40403188736682</v>
      </c>
      <c r="E13" s="15">
        <f t="shared" si="1"/>
        <v>580.38954960000001</v>
      </c>
      <c r="F13" s="26">
        <f t="shared" si="2"/>
        <v>50.355783866057841</v>
      </c>
      <c r="G13" s="32">
        <v>3.46</v>
      </c>
      <c r="H13" s="20">
        <f t="shared" si="3"/>
        <v>1.2645607999999999</v>
      </c>
      <c r="I13" s="32">
        <v>14.66</v>
      </c>
      <c r="J13" s="20">
        <f t="shared" si="4"/>
        <v>5.3579368000000001</v>
      </c>
      <c r="K13" s="15">
        <v>2.9</v>
      </c>
      <c r="L13" s="20">
        <f t="shared" si="5"/>
        <v>1.0598920000000001</v>
      </c>
    </row>
    <row r="14" spans="1:12" x14ac:dyDescent="0.25">
      <c r="A14" s="2" t="s">
        <v>18</v>
      </c>
      <c r="B14" s="23">
        <v>347.52</v>
      </c>
      <c r="C14" s="34">
        <v>1599.89</v>
      </c>
      <c r="D14" s="14">
        <f t="shared" ref="D14:D17" si="6">E14/31.536</f>
        <v>17.630446879756466</v>
      </c>
      <c r="E14" s="16">
        <f t="shared" si="1"/>
        <v>555.99377279999999</v>
      </c>
      <c r="F14" s="27">
        <f t="shared" si="2"/>
        <v>50.732179096905121</v>
      </c>
      <c r="G14" s="34">
        <v>3.29</v>
      </c>
      <c r="H14" s="21">
        <f t="shared" si="3"/>
        <v>1.1433408</v>
      </c>
      <c r="I14" s="34">
        <v>12.32</v>
      </c>
      <c r="J14" s="21">
        <f t="shared" si="4"/>
        <v>4.2814464000000001</v>
      </c>
      <c r="K14" s="38">
        <v>2.76</v>
      </c>
      <c r="L14" s="21">
        <f t="shared" si="5"/>
        <v>0.95915519999999987</v>
      </c>
    </row>
    <row r="15" spans="1:12" ht="15.75" thickBot="1" x14ac:dyDescent="0.3">
      <c r="A15" s="3" t="s">
        <v>20</v>
      </c>
      <c r="B15" s="3">
        <f>B13-B14</f>
        <v>17.960000000000036</v>
      </c>
      <c r="C15" s="31">
        <f>(E15/B15)*1000</f>
        <v>1358.3394654788403</v>
      </c>
      <c r="D15" s="18">
        <f t="shared" si="6"/>
        <v>0.77358500761035076</v>
      </c>
      <c r="E15" s="19">
        <f>E13-E14</f>
        <v>24.395776800000021</v>
      </c>
      <c r="F15" s="28">
        <f t="shared" si="2"/>
        <v>43.072661893672006</v>
      </c>
      <c r="G15" s="31">
        <f>(H15/B15)*1000</f>
        <v>6.7494432071269284</v>
      </c>
      <c r="H15" s="22">
        <f>H13-H14</f>
        <v>0.12121999999999988</v>
      </c>
      <c r="I15" s="31">
        <f>(J15/B15)*1000</f>
        <v>59.93821826280611</v>
      </c>
      <c r="J15" s="22">
        <f>J13-J14</f>
        <v>1.0764904</v>
      </c>
      <c r="K15" s="19">
        <f>(L15/B15)*1000</f>
        <v>5.6089532293986624</v>
      </c>
      <c r="L15" s="22">
        <f>L13-L14</f>
        <v>0.10073680000000018</v>
      </c>
    </row>
    <row r="16" spans="1:12" x14ac:dyDescent="0.25">
      <c r="A16" s="24" t="s">
        <v>21</v>
      </c>
      <c r="B16" s="23">
        <v>88.06</v>
      </c>
      <c r="C16" s="35">
        <v>1299.6099999999999</v>
      </c>
      <c r="D16" s="13">
        <f t="shared" si="6"/>
        <v>3.6289845446473863</v>
      </c>
      <c r="E16" s="15">
        <f t="shared" si="1"/>
        <v>114.44365659999998</v>
      </c>
      <c r="F16" s="26">
        <f t="shared" si="2"/>
        <v>41.210362760020281</v>
      </c>
      <c r="G16" s="35">
        <v>2</v>
      </c>
      <c r="H16" s="20">
        <f>(G16*B16)/1000</f>
        <v>0.17612</v>
      </c>
      <c r="I16" s="35">
        <v>8.39</v>
      </c>
      <c r="J16" s="20">
        <f>(I16*B16)/1000</f>
        <v>0.73882340000000013</v>
      </c>
      <c r="K16" s="39">
        <v>1.7</v>
      </c>
      <c r="L16" s="20">
        <f>(K16*B16)/1000</f>
        <v>0.149702</v>
      </c>
    </row>
    <row r="17" spans="1:14" ht="15.75" thickBot="1" x14ac:dyDescent="0.3">
      <c r="A17" s="25" t="s">
        <v>22</v>
      </c>
      <c r="B17" s="25">
        <v>137.32</v>
      </c>
      <c r="C17" s="36">
        <v>1930.65</v>
      </c>
      <c r="D17" s="18">
        <f t="shared" si="6"/>
        <v>8.4068004185692526</v>
      </c>
      <c r="E17" s="19">
        <f t="shared" si="1"/>
        <v>265.11685799999998</v>
      </c>
      <c r="F17" s="28">
        <f t="shared" si="2"/>
        <v>61.220509893455095</v>
      </c>
      <c r="G17" s="36">
        <v>4.21</v>
      </c>
      <c r="H17" s="22">
        <f t="shared" si="3"/>
        <v>0.57811719999999989</v>
      </c>
      <c r="I17" s="36">
        <v>10.45</v>
      </c>
      <c r="J17" s="22">
        <f>(I17*B17)/1000</f>
        <v>1.4349939999999999</v>
      </c>
      <c r="K17" s="40">
        <v>3.88</v>
      </c>
      <c r="L17" s="22">
        <f>(K17*B17)/1000</f>
        <v>0.53280159999999999</v>
      </c>
    </row>
    <row r="20" spans="1:14" ht="19.5" thickBot="1" x14ac:dyDescent="0.35">
      <c r="A20" s="17" t="s">
        <v>23</v>
      </c>
    </row>
    <row r="21" spans="1:14" ht="15.75" thickBot="1" x14ac:dyDescent="0.3">
      <c r="A21" s="1" t="s">
        <v>0</v>
      </c>
      <c r="B21" s="1" t="s">
        <v>1</v>
      </c>
      <c r="C21" s="1" t="s">
        <v>24</v>
      </c>
      <c r="D21" s="46" t="s">
        <v>26</v>
      </c>
      <c r="E21" s="47"/>
      <c r="F21" s="47"/>
      <c r="G21" s="48"/>
      <c r="H21" s="46" t="s">
        <v>6</v>
      </c>
      <c r="I21" s="48"/>
      <c r="J21" s="46" t="s">
        <v>7</v>
      </c>
      <c r="K21" s="48"/>
      <c r="L21" s="46" t="s">
        <v>8</v>
      </c>
      <c r="M21" s="48"/>
    </row>
    <row r="22" spans="1:14" ht="15.75" thickBot="1" x14ac:dyDescent="0.3">
      <c r="A22" s="3"/>
      <c r="B22" s="3" t="s">
        <v>11</v>
      </c>
      <c r="C22" s="3" t="s">
        <v>25</v>
      </c>
      <c r="D22" s="10" t="s">
        <v>2</v>
      </c>
      <c r="E22" s="11" t="s">
        <v>3</v>
      </c>
      <c r="F22" s="11" t="s">
        <v>4</v>
      </c>
      <c r="G22" s="12" t="s">
        <v>5</v>
      </c>
      <c r="H22" s="10" t="s">
        <v>5</v>
      </c>
      <c r="I22" s="12" t="s">
        <v>3</v>
      </c>
      <c r="J22" s="8" t="s">
        <v>5</v>
      </c>
      <c r="K22" s="8" t="s">
        <v>3</v>
      </c>
      <c r="L22" s="8" t="s">
        <v>5</v>
      </c>
      <c r="M22" s="9" t="s">
        <v>3</v>
      </c>
    </row>
    <row r="23" spans="1:14" x14ac:dyDescent="0.25">
      <c r="A23" s="24" t="s">
        <v>22</v>
      </c>
      <c r="B23" s="1">
        <v>137.63</v>
      </c>
      <c r="C23" s="1" t="s">
        <v>27</v>
      </c>
      <c r="D23" s="32">
        <f>(F23/B23)*1000</f>
        <v>2055.350722952845</v>
      </c>
      <c r="E23" s="5">
        <v>8.9700000000000006</v>
      </c>
      <c r="F23" s="15">
        <f>E23*31.536</f>
        <v>282.87792000000002</v>
      </c>
      <c r="G23" s="26">
        <f>(E23/B23)*1000</f>
        <v>65.17474387851486</v>
      </c>
      <c r="H23" s="37">
        <f>(I23/B23)*1000</f>
        <v>8.3557363946813918</v>
      </c>
      <c r="I23" s="6">
        <v>1.1499999999999999</v>
      </c>
      <c r="J23" s="37">
        <f>(K23/B23)*1000</f>
        <v>12.715251035384727</v>
      </c>
      <c r="K23" s="6">
        <v>1.75</v>
      </c>
      <c r="L23" s="37">
        <f>(M23/B23)*1000</f>
        <v>6.611930538400058</v>
      </c>
      <c r="M23" s="6">
        <v>0.91</v>
      </c>
    </row>
    <row r="24" spans="1:14" ht="15.75" thickBot="1" x14ac:dyDescent="0.3">
      <c r="A24" s="25" t="s">
        <v>21</v>
      </c>
      <c r="B24" s="3">
        <v>86.23</v>
      </c>
      <c r="C24" s="3" t="s">
        <v>27</v>
      </c>
      <c r="D24" s="31">
        <f>(F24/B24)*1000</f>
        <v>1532.3650701611971</v>
      </c>
      <c r="E24" s="8">
        <v>4.1900000000000004</v>
      </c>
      <c r="F24" s="19">
        <f>E24*31.536</f>
        <v>132.13584000000003</v>
      </c>
      <c r="G24" s="28">
        <f>(E24/B24)*1000</f>
        <v>48.590977617998384</v>
      </c>
      <c r="H24" s="29">
        <f>(I24/B24)*1000</f>
        <v>3.2471297692218486</v>
      </c>
      <c r="I24" s="9">
        <v>0.28000000000000003</v>
      </c>
      <c r="J24" s="29">
        <f>(K24/B24)*1000</f>
        <v>13.104487997216745</v>
      </c>
      <c r="K24" s="9">
        <v>1.1299999999999999</v>
      </c>
      <c r="L24" s="29">
        <f>(M24/B24)*1000</f>
        <v>2.2034094862576827</v>
      </c>
      <c r="M24" s="9">
        <v>0.19</v>
      </c>
    </row>
    <row r="27" spans="1:14" ht="19.5" thickBot="1" x14ac:dyDescent="0.35">
      <c r="A27" s="17" t="s">
        <v>28</v>
      </c>
    </row>
    <row r="28" spans="1:14" ht="15.75" thickBot="1" x14ac:dyDescent="0.3">
      <c r="A28" s="1" t="s">
        <v>0</v>
      </c>
      <c r="B28" s="1" t="s">
        <v>1</v>
      </c>
      <c r="C28" s="1" t="s">
        <v>24</v>
      </c>
      <c r="D28" s="46" t="s">
        <v>26</v>
      </c>
      <c r="E28" s="47"/>
      <c r="F28" s="47"/>
      <c r="G28" s="48"/>
      <c r="H28" s="46" t="s">
        <v>6</v>
      </c>
      <c r="I28" s="48"/>
      <c r="J28" s="46" t="s">
        <v>7</v>
      </c>
      <c r="K28" s="48"/>
      <c r="L28" s="46" t="s">
        <v>8</v>
      </c>
      <c r="M28" s="48"/>
      <c r="N28" s="1" t="s">
        <v>29</v>
      </c>
    </row>
    <row r="29" spans="1:14" ht="15.75" thickBot="1" x14ac:dyDescent="0.3">
      <c r="A29" s="3"/>
      <c r="B29" s="3" t="s">
        <v>11</v>
      </c>
      <c r="C29" s="3" t="s">
        <v>25</v>
      </c>
      <c r="D29" s="10" t="s">
        <v>2</v>
      </c>
      <c r="E29" s="11" t="s">
        <v>3</v>
      </c>
      <c r="F29" s="11" t="s">
        <v>4</v>
      </c>
      <c r="G29" s="12" t="s">
        <v>5</v>
      </c>
      <c r="H29" s="10" t="s">
        <v>5</v>
      </c>
      <c r="I29" s="12" t="s">
        <v>3</v>
      </c>
      <c r="J29" s="8" t="s">
        <v>5</v>
      </c>
      <c r="K29" s="8" t="s">
        <v>3</v>
      </c>
      <c r="L29" s="8" t="s">
        <v>5</v>
      </c>
      <c r="M29" s="9" t="s">
        <v>3</v>
      </c>
      <c r="N29" s="3"/>
    </row>
    <row r="30" spans="1:14" x14ac:dyDescent="0.25">
      <c r="A30" s="1" t="s">
        <v>13</v>
      </c>
      <c r="B30" s="1">
        <v>201.5</v>
      </c>
      <c r="C30" s="1" t="s">
        <v>27</v>
      </c>
      <c r="D30" s="32">
        <f>(F30/B30)*1000</f>
        <v>1399.6646789577032</v>
      </c>
      <c r="E30" s="13">
        <f>E31+E32</f>
        <v>8.9431897770794393</v>
      </c>
      <c r="F30" s="15">
        <f>E30*31.536</f>
        <v>282.03243280997719</v>
      </c>
      <c r="G30" s="26">
        <f>(E30/B30)*1000</f>
        <v>44.383075816771409</v>
      </c>
      <c r="H30" s="32">
        <f>(I30/B30)*1000</f>
        <v>4.120955480877087</v>
      </c>
      <c r="I30" s="20">
        <f>I31+I32</f>
        <v>0.83037252939673312</v>
      </c>
      <c r="J30" s="32">
        <f>(K30/B30)*1000</f>
        <v>10.565949580601437</v>
      </c>
      <c r="K30" s="20">
        <f>K31+K32</f>
        <v>2.1290388404911895</v>
      </c>
      <c r="L30" s="32">
        <f>(M30/B30)*1000</f>
        <v>3.0683345939696673</v>
      </c>
      <c r="M30" s="20">
        <f>M31+M32</f>
        <v>0.61826942068488799</v>
      </c>
      <c r="N30" s="1" t="s">
        <v>30</v>
      </c>
    </row>
    <row r="31" spans="1:14" x14ac:dyDescent="0.25">
      <c r="A31" s="2" t="s">
        <v>9</v>
      </c>
      <c r="B31" s="2">
        <v>107.8</v>
      </c>
      <c r="C31" s="2" t="s">
        <v>27</v>
      </c>
      <c r="D31" s="33">
        <f t="shared" ref="D31:D39" si="7">(F31/B31)*1000</f>
        <v>1507.0027132547659</v>
      </c>
      <c r="E31" s="14">
        <f>E24*($B$31/$B$24)*($F$7/$F$16)</f>
        <v>5.1514108475667095</v>
      </c>
      <c r="F31" s="16">
        <f t="shared" ref="F31:F39" si="8">E31*31.536</f>
        <v>162.45489248886375</v>
      </c>
      <c r="G31" s="27">
        <f t="shared" ref="G31:G39" si="9">(E31/B31)*1000</f>
        <v>47.786742556277453</v>
      </c>
      <c r="H31" s="33">
        <f t="shared" ref="H31:H39" si="10">(I31/B31)*1000</f>
        <v>3.193386137412336</v>
      </c>
      <c r="I31" s="21">
        <f>I24*($B$31/$B$24)*($F$7/$F$16)</f>
        <v>0.34424702561304982</v>
      </c>
      <c r="J31" s="33">
        <f t="shared" ref="J31:J39" si="11">(K31/B31)*1000</f>
        <v>12.887594054556926</v>
      </c>
      <c r="K31" s="21">
        <f>K24*($B$31/$B$24)*($F$7/$F$16)</f>
        <v>1.3892826390812365</v>
      </c>
      <c r="L31" s="33">
        <f t="shared" ref="L31:L39" si="12">(M31/B31)*1000</f>
        <v>2.1669405932440853</v>
      </c>
      <c r="M31" s="21">
        <f>M24*($B$31/$B$24)*($F$7/$F$16)</f>
        <v>0.23359619595171238</v>
      </c>
      <c r="N31" s="2" t="s">
        <v>21</v>
      </c>
    </row>
    <row r="32" spans="1:14" ht="15.75" thickBot="1" x14ac:dyDescent="0.3">
      <c r="A32" s="3" t="s">
        <v>10</v>
      </c>
      <c r="B32" s="3">
        <f>B30-B31</f>
        <v>93.7</v>
      </c>
      <c r="C32" s="3" t="s">
        <v>27</v>
      </c>
      <c r="D32" s="31">
        <f t="shared" si="7"/>
        <v>1276.1743897664192</v>
      </c>
      <c r="E32" s="18">
        <f>E23*($B$32/$B$23)*($F$8/$F$17)</f>
        <v>3.7917789295127302</v>
      </c>
      <c r="F32" s="19">
        <f t="shared" si="8"/>
        <v>119.57754032111346</v>
      </c>
      <c r="G32" s="28">
        <f t="shared" si="9"/>
        <v>40.467224434500856</v>
      </c>
      <c r="H32" s="31">
        <f t="shared" si="10"/>
        <v>5.1881056967308776</v>
      </c>
      <c r="I32" s="22">
        <f>I23*($B$32/$B$23)*($F$8/$F$17)</f>
        <v>0.4861255037836833</v>
      </c>
      <c r="J32" s="31">
        <f t="shared" si="11"/>
        <v>7.8949434515469887</v>
      </c>
      <c r="K32" s="22">
        <f>K23*($B$32/$B$23)*($F$8/$F$17)</f>
        <v>0.73975620140995291</v>
      </c>
      <c r="L32" s="31">
        <f t="shared" si="12"/>
        <v>4.1053705948044348</v>
      </c>
      <c r="M32" s="22">
        <f>M23*($B$32/$B$23)*($F$8/$F$17)</f>
        <v>0.38467322473317556</v>
      </c>
      <c r="N32" s="25" t="s">
        <v>22</v>
      </c>
    </row>
    <row r="33" spans="1:14" x14ac:dyDescent="0.25">
      <c r="A33" s="1" t="s">
        <v>12</v>
      </c>
      <c r="B33" s="1">
        <v>67.91</v>
      </c>
      <c r="C33" s="1" t="s">
        <v>27</v>
      </c>
      <c r="D33" s="32">
        <f t="shared" si="7"/>
        <v>1852.2394454719185</v>
      </c>
      <c r="E33" s="13">
        <f>E34+E35+E36</f>
        <v>3.9886345998857808</v>
      </c>
      <c r="F33" s="15">
        <f t="shared" si="8"/>
        <v>125.78558074199799</v>
      </c>
      <c r="G33" s="26">
        <f t="shared" si="9"/>
        <v>58.734127520038008</v>
      </c>
      <c r="H33" s="32">
        <f t="shared" si="10"/>
        <v>4.6613158821961731</v>
      </c>
      <c r="I33" s="20">
        <f>I34+I35+I36</f>
        <v>0.31654996155994208</v>
      </c>
      <c r="J33" s="32">
        <f t="shared" si="11"/>
        <v>14.945082587084647</v>
      </c>
      <c r="K33" s="20">
        <f>K34+K35+K36</f>
        <v>1.0149205584889183</v>
      </c>
      <c r="L33" s="32">
        <f t="shared" si="12"/>
        <v>3.3364263037936057</v>
      </c>
      <c r="M33" s="20">
        <f>M34+M35+M36</f>
        <v>0.22657671029062376</v>
      </c>
      <c r="N33" s="1" t="s">
        <v>30</v>
      </c>
    </row>
    <row r="34" spans="1:14" x14ac:dyDescent="0.25">
      <c r="A34" s="2" t="s">
        <v>14</v>
      </c>
      <c r="B34" s="2">
        <v>40.96</v>
      </c>
      <c r="C34" s="2" t="s">
        <v>27</v>
      </c>
      <c r="D34" s="33">
        <f t="shared" si="7"/>
        <v>2224.3647747086429</v>
      </c>
      <c r="E34" s="14">
        <f>E24*($B$34/$B$24)*($F$10/$F$16)</f>
        <v>2.8890785506109213</v>
      </c>
      <c r="F34" s="16">
        <f t="shared" si="8"/>
        <v>91.109981172066014</v>
      </c>
      <c r="G34" s="27">
        <f t="shared" si="9"/>
        <v>70.534144302024444</v>
      </c>
      <c r="H34" s="33">
        <f t="shared" si="10"/>
        <v>4.7134989032379107</v>
      </c>
      <c r="I34" s="21">
        <f>I24*($B$34/$B$24)*($F$10/$F$16)</f>
        <v>0.19306491507662482</v>
      </c>
      <c r="J34" s="33">
        <f t="shared" si="11"/>
        <v>19.022334859495853</v>
      </c>
      <c r="K34" s="21">
        <f>K24*($B$34/$B$24)*($F$10/$F$16)</f>
        <v>0.77915483584495004</v>
      </c>
      <c r="L34" s="33">
        <f t="shared" si="12"/>
        <v>3.1984456843400104</v>
      </c>
      <c r="M34" s="21">
        <f>M24*($B$34/$B$24)*($F$10/$F$16)</f>
        <v>0.13100833523056682</v>
      </c>
      <c r="N34" s="2" t="s">
        <v>21</v>
      </c>
    </row>
    <row r="35" spans="1:14" x14ac:dyDescent="0.25">
      <c r="A35" s="2" t="s">
        <v>15</v>
      </c>
      <c r="B35" s="2">
        <v>4.51</v>
      </c>
      <c r="C35" s="2" t="s">
        <v>27</v>
      </c>
      <c r="D35" s="33">
        <f t="shared" si="7"/>
        <v>1991.7762798986632</v>
      </c>
      <c r="E35" s="14">
        <f>E24*($B$35/$B$24)*($F$11/$F$16)</f>
        <v>0.28484623992716163</v>
      </c>
      <c r="F35" s="16">
        <f t="shared" si="8"/>
        <v>8.9829110223429698</v>
      </c>
      <c r="G35" s="27">
        <f t="shared" si="9"/>
        <v>63.158811513783064</v>
      </c>
      <c r="H35" s="33">
        <f t="shared" si="10"/>
        <v>4.220636568940157</v>
      </c>
      <c r="I35" s="21">
        <f>I24*($B$35/$B$24)*($F$11/$F$16)</f>
        <v>1.9035070925920106E-2</v>
      </c>
      <c r="J35" s="33">
        <f t="shared" si="11"/>
        <v>17.033283296079919</v>
      </c>
      <c r="K35" s="21">
        <f>K24*($B$35/$B$24)*($F$11/$F$16)</f>
        <v>7.6820107665320422E-2</v>
      </c>
      <c r="L35" s="33">
        <f t="shared" si="12"/>
        <v>2.864003386066535</v>
      </c>
      <c r="M35" s="21">
        <f>M24*($B$35/$B$24)*($F$11/$F$16)</f>
        <v>1.2916655271160073E-2</v>
      </c>
      <c r="N35" s="2" t="s">
        <v>21</v>
      </c>
    </row>
    <row r="36" spans="1:14" ht="15.75" thickBot="1" x14ac:dyDescent="0.3">
      <c r="A36" s="3" t="s">
        <v>16</v>
      </c>
      <c r="B36" s="3">
        <f>B33-(B34+B35)</f>
        <v>22.439999999999998</v>
      </c>
      <c r="C36" s="3" t="s">
        <v>27</v>
      </c>
      <c r="D36" s="31">
        <f t="shared" si="7"/>
        <v>1144.9504700351604</v>
      </c>
      <c r="E36" s="18">
        <f>E23*($B$36/$B$23)*($F$12/$F$17)</f>
        <v>0.81470980934769777</v>
      </c>
      <c r="F36" s="19">
        <f t="shared" si="8"/>
        <v>25.692688547588997</v>
      </c>
      <c r="G36" s="28">
        <f t="shared" si="9"/>
        <v>36.306141236528418</v>
      </c>
      <c r="H36" s="31">
        <f t="shared" si="10"/>
        <v>4.6546334918626178</v>
      </c>
      <c r="I36" s="22">
        <f>I23*($B$36/$B$23)*($F$12/$F$17)</f>
        <v>0.10444997555739713</v>
      </c>
      <c r="J36" s="31">
        <f t="shared" si="11"/>
        <v>7.0831379223996356</v>
      </c>
      <c r="K36" s="22">
        <f>K23*($B$36/$B$23)*($F$12/$F$17)</f>
        <v>0.15894561497864781</v>
      </c>
      <c r="L36" s="31">
        <f t="shared" si="12"/>
        <v>3.6832317196478113</v>
      </c>
      <c r="M36" s="22">
        <f>M23*($B$36/$B$23)*($F$12/$F$17)</f>
        <v>8.2651719788896877E-2</v>
      </c>
      <c r="N36" s="25" t="s">
        <v>22</v>
      </c>
    </row>
    <row r="37" spans="1:14" x14ac:dyDescent="0.25">
      <c r="A37" s="1" t="s">
        <v>19</v>
      </c>
      <c r="B37" s="1">
        <v>365.48</v>
      </c>
      <c r="C37" s="1" t="s">
        <v>27</v>
      </c>
      <c r="D37" s="33">
        <f t="shared" si="7"/>
        <v>1864.7848975787631</v>
      </c>
      <c r="E37" s="14">
        <f>E38+E39</f>
        <v>21.611541868565649</v>
      </c>
      <c r="F37" s="16">
        <f t="shared" si="8"/>
        <v>681.54158436708633</v>
      </c>
      <c r="G37" s="27">
        <f t="shared" si="9"/>
        <v>59.131941196688317</v>
      </c>
      <c r="H37" s="33">
        <f t="shared" si="10"/>
        <v>4.0898464163394488</v>
      </c>
      <c r="I37" s="21">
        <f>I38+I39</f>
        <v>1.4947570682437417</v>
      </c>
      <c r="J37" s="33">
        <f t="shared" si="11"/>
        <v>15.779189815713687</v>
      </c>
      <c r="K37" s="21">
        <f>K38+K39</f>
        <v>5.7669782938470382</v>
      </c>
      <c r="L37" s="33">
        <f t="shared" si="12"/>
        <v>2.807820316465202</v>
      </c>
      <c r="M37" s="21">
        <f>M38+M39</f>
        <v>1.026202169261702</v>
      </c>
      <c r="N37" s="2" t="s">
        <v>30</v>
      </c>
    </row>
    <row r="38" spans="1:14" x14ac:dyDescent="0.25">
      <c r="A38" s="2" t="s">
        <v>18</v>
      </c>
      <c r="B38" s="23">
        <v>347.52</v>
      </c>
      <c r="C38" s="2" t="s">
        <v>27</v>
      </c>
      <c r="D38" s="33">
        <f t="shared" si="7"/>
        <v>1886.4240442134167</v>
      </c>
      <c r="E38" s="14">
        <f>E24*($B$38/$B$24)*($F$14/$F$16)</f>
        <v>20.787990989505531</v>
      </c>
      <c r="F38" s="16">
        <f t="shared" si="8"/>
        <v>655.5700838450465</v>
      </c>
      <c r="G38" s="27">
        <f t="shared" si="9"/>
        <v>59.818114035179356</v>
      </c>
      <c r="H38" s="33">
        <f t="shared" si="10"/>
        <v>3.9973918686993359</v>
      </c>
      <c r="I38" s="21">
        <f>I24*($B$38/$B$24)*($F$14/$F$16)</f>
        <v>1.3891736222103932</v>
      </c>
      <c r="J38" s="33">
        <f t="shared" si="11"/>
        <v>16.132331470108031</v>
      </c>
      <c r="K38" s="21">
        <f>K24*($B$38/$B$24)*($F$14/$F$16)</f>
        <v>5.6063078324919431</v>
      </c>
      <c r="L38" s="33">
        <f t="shared" si="12"/>
        <v>2.7125159109031207</v>
      </c>
      <c r="M38" s="21">
        <f>M24*($B$38/$B$24)*($F$14/$F$16)</f>
        <v>0.94265352935705249</v>
      </c>
      <c r="N38" s="2" t="s">
        <v>21</v>
      </c>
    </row>
    <row r="39" spans="1:14" ht="15.75" thickBot="1" x14ac:dyDescent="0.3">
      <c r="A39" s="3" t="s">
        <v>20</v>
      </c>
      <c r="B39" s="3">
        <f>B37-B38</f>
        <v>17.960000000000036</v>
      </c>
      <c r="C39" s="3" t="s">
        <v>27</v>
      </c>
      <c r="D39" s="31">
        <f t="shared" si="7"/>
        <v>1446.0746393117943</v>
      </c>
      <c r="E39" s="18">
        <f>E23*($B$39/$B$23)*($F$15/$F$17)</f>
        <v>0.82355087906011792</v>
      </c>
      <c r="F39" s="19">
        <f t="shared" si="8"/>
        <v>25.971500522039879</v>
      </c>
      <c r="G39" s="28">
        <f t="shared" si="9"/>
        <v>45.854726005574399</v>
      </c>
      <c r="H39" s="31">
        <f t="shared" si="10"/>
        <v>5.8788110263556916</v>
      </c>
      <c r="I39" s="22">
        <f>I23*($B$39/$B$23)*($F$15/$F$17)</f>
        <v>0.10558344603334843</v>
      </c>
      <c r="J39" s="31">
        <f t="shared" si="11"/>
        <v>8.9460167792369223</v>
      </c>
      <c r="K39" s="22">
        <f>K23*($B$39/$B$23)*($F$15/$F$17)</f>
        <v>0.16067046135509547</v>
      </c>
      <c r="L39" s="31">
        <f t="shared" si="12"/>
        <v>4.6519287252032004</v>
      </c>
      <c r="M39" s="22">
        <f>M23*($B$39/$B$23)*($F$15/$F$17)</f>
        <v>8.3548639904649641E-2</v>
      </c>
      <c r="N39" s="25" t="s">
        <v>22</v>
      </c>
    </row>
    <row r="42" spans="1:14" ht="19.5" thickBot="1" x14ac:dyDescent="0.35">
      <c r="A42" s="17" t="s">
        <v>31</v>
      </c>
    </row>
    <row r="43" spans="1:14" ht="15.75" thickBot="1" x14ac:dyDescent="0.3">
      <c r="A43" s="1" t="s">
        <v>0</v>
      </c>
      <c r="B43" s="1" t="s">
        <v>1</v>
      </c>
      <c r="C43" s="1" t="s">
        <v>24</v>
      </c>
      <c r="D43" s="43" t="s">
        <v>32</v>
      </c>
      <c r="E43" s="44"/>
      <c r="F43" s="45"/>
      <c r="G43" s="43" t="s">
        <v>33</v>
      </c>
      <c r="H43" s="44"/>
      <c r="I43" s="45"/>
    </row>
    <row r="44" spans="1:14" ht="15.75" thickBot="1" x14ac:dyDescent="0.3">
      <c r="A44" s="3"/>
      <c r="B44" s="3" t="s">
        <v>11</v>
      </c>
      <c r="C44" s="3" t="s">
        <v>25</v>
      </c>
      <c r="D44" s="11" t="s">
        <v>3</v>
      </c>
      <c r="E44" s="11" t="s">
        <v>4</v>
      </c>
      <c r="F44" s="12" t="s">
        <v>5</v>
      </c>
      <c r="G44" s="11" t="s">
        <v>3</v>
      </c>
      <c r="H44" s="11" t="s">
        <v>4</v>
      </c>
      <c r="I44" s="12" t="s">
        <v>5</v>
      </c>
    </row>
    <row r="45" spans="1:14" x14ac:dyDescent="0.25">
      <c r="A45" s="24" t="s">
        <v>22</v>
      </c>
      <c r="B45" s="1">
        <v>137.63</v>
      </c>
      <c r="C45" s="1" t="s">
        <v>27</v>
      </c>
      <c r="D45" s="4">
        <v>81.86</v>
      </c>
      <c r="E45" s="15">
        <f>D45*31.536</f>
        <v>2581.5369599999999</v>
      </c>
      <c r="F45" s="26">
        <f>(D45/B45)*1000</f>
        <v>594.78311414662494</v>
      </c>
      <c r="G45" s="4">
        <v>1.03</v>
      </c>
      <c r="H45" s="15">
        <f>G45*31.536</f>
        <v>32.482080000000003</v>
      </c>
      <c r="I45" s="26">
        <f>(G45/B45)*1000</f>
        <v>7.4838334665407258</v>
      </c>
    </row>
    <row r="46" spans="1:14" ht="15.75" thickBot="1" x14ac:dyDescent="0.3">
      <c r="A46" s="25" t="s">
        <v>21</v>
      </c>
      <c r="B46" s="3">
        <v>86.23</v>
      </c>
      <c r="C46" s="3" t="s">
        <v>27</v>
      </c>
      <c r="D46" s="7">
        <v>37.450000000000003</v>
      </c>
      <c r="E46" s="19">
        <f>D46*31.536</f>
        <v>1181.0232000000001</v>
      </c>
      <c r="F46" s="28">
        <f>(D46/B46)*1000</f>
        <v>434.30360663342225</v>
      </c>
      <c r="G46" s="7">
        <v>0.25</v>
      </c>
      <c r="H46" s="19">
        <f>G46*31.536</f>
        <v>7.8840000000000003</v>
      </c>
      <c r="I46" s="28">
        <f>(G46/B46)*1000</f>
        <v>2.8992230082337933</v>
      </c>
    </row>
    <row r="49" spans="1:10" ht="19.5" thickBot="1" x14ac:dyDescent="0.35">
      <c r="A49" s="17" t="s">
        <v>28</v>
      </c>
    </row>
    <row r="50" spans="1:10" ht="15.75" thickBot="1" x14ac:dyDescent="0.3">
      <c r="A50" s="1" t="s">
        <v>0</v>
      </c>
      <c r="B50" s="1" t="s">
        <v>1</v>
      </c>
      <c r="C50" s="1" t="s">
        <v>24</v>
      </c>
      <c r="D50" s="43" t="s">
        <v>32</v>
      </c>
      <c r="E50" s="44"/>
      <c r="F50" s="45"/>
      <c r="G50" s="43" t="s">
        <v>33</v>
      </c>
      <c r="H50" s="44"/>
      <c r="I50" s="45"/>
      <c r="J50" s="1" t="s">
        <v>29</v>
      </c>
    </row>
    <row r="51" spans="1:10" ht="15.75" thickBot="1" x14ac:dyDescent="0.3">
      <c r="A51" s="3"/>
      <c r="B51" s="3" t="s">
        <v>11</v>
      </c>
      <c r="C51" s="3" t="s">
        <v>25</v>
      </c>
      <c r="D51" s="11" t="s">
        <v>3</v>
      </c>
      <c r="E51" s="42" t="s">
        <v>4</v>
      </c>
      <c r="F51" s="12" t="s">
        <v>5</v>
      </c>
      <c r="G51" s="11" t="s">
        <v>3</v>
      </c>
      <c r="H51" s="11" t="s">
        <v>4</v>
      </c>
      <c r="I51" s="12" t="s">
        <v>5</v>
      </c>
      <c r="J51" s="3"/>
    </row>
    <row r="52" spans="1:10" x14ac:dyDescent="0.25">
      <c r="A52" s="1" t="s">
        <v>13</v>
      </c>
      <c r="B52" s="1">
        <v>201.5</v>
      </c>
      <c r="C52" s="1" t="s">
        <v>27</v>
      </c>
      <c r="D52" s="37">
        <f>D53+D54</f>
        <v>80.646721188556128</v>
      </c>
      <c r="E52" s="15">
        <f>D52*31.536</f>
        <v>2543.2749994023061</v>
      </c>
      <c r="F52" s="26">
        <f>(D52/B52)*1000</f>
        <v>400.23186694072524</v>
      </c>
      <c r="G52" s="37">
        <f>G53+G54</f>
        <v>0.74276277998436679</v>
      </c>
      <c r="H52" s="15">
        <f>G52*31.536</f>
        <v>23.423767029586994</v>
      </c>
      <c r="I52" s="26">
        <f>(G52/B52)*1000</f>
        <v>3.6861676426023164</v>
      </c>
      <c r="J52" s="1" t="s">
        <v>30</v>
      </c>
    </row>
    <row r="53" spans="1:10" x14ac:dyDescent="0.25">
      <c r="A53" s="2" t="s">
        <v>9</v>
      </c>
      <c r="B53" s="2">
        <v>107.8</v>
      </c>
      <c r="C53" s="2" t="s">
        <v>27</v>
      </c>
      <c r="D53" s="41">
        <f>D46*($B$53/$B$46)*($F$7/$F$16)</f>
        <v>46.043039675745419</v>
      </c>
      <c r="E53" s="16">
        <f t="shared" ref="E53:E61" si="13">D53*31.536</f>
        <v>1452.0132992143076</v>
      </c>
      <c r="F53" s="27">
        <f t="shared" ref="F53:F61" si="14">(D53/B53)*1000</f>
        <v>427.11539587890002</v>
      </c>
      <c r="G53" s="41">
        <f>G46*($B$53/$B$46)*($F$7/$F$16)</f>
        <v>0.30736341572593734</v>
      </c>
      <c r="H53" s="16">
        <f t="shared" ref="H53:H61" si="15">G53*31.536</f>
        <v>9.6930126783331598</v>
      </c>
      <c r="I53" s="27">
        <f t="shared" ref="I53:I61" si="16">(G53/B53)*1000</f>
        <v>2.8512376226895855</v>
      </c>
      <c r="J53" s="2" t="s">
        <v>21</v>
      </c>
    </row>
    <row r="54" spans="1:10" ht="15.75" thickBot="1" x14ac:dyDescent="0.3">
      <c r="A54" s="3" t="s">
        <v>10</v>
      </c>
      <c r="B54" s="3">
        <f>B52-B53</f>
        <v>93.7</v>
      </c>
      <c r="C54" s="3" t="s">
        <v>27</v>
      </c>
      <c r="D54" s="29">
        <f>D45*($B$54/$B$45)*($F$8/$F$17)</f>
        <v>34.603681512810709</v>
      </c>
      <c r="E54" s="19">
        <f t="shared" si="13"/>
        <v>1091.2617001879985</v>
      </c>
      <c r="F54" s="28">
        <f t="shared" si="14"/>
        <v>369.30289768207803</v>
      </c>
      <c r="G54" s="29">
        <f>G45*($B$54/$B$45)*($F$8/$F$17)</f>
        <v>0.4353993642584294</v>
      </c>
      <c r="H54" s="19">
        <f t="shared" si="15"/>
        <v>13.730754351253831</v>
      </c>
      <c r="I54" s="28">
        <f t="shared" si="16"/>
        <v>4.6467381457676558</v>
      </c>
      <c r="J54" s="25" t="s">
        <v>22</v>
      </c>
    </row>
    <row r="55" spans="1:10" x14ac:dyDescent="0.25">
      <c r="A55" s="1" t="s">
        <v>12</v>
      </c>
      <c r="B55" s="1">
        <v>67.91</v>
      </c>
      <c r="C55" s="1" t="s">
        <v>27</v>
      </c>
      <c r="D55" s="37">
        <f>D56+D57+D58</f>
        <v>35.803394866213019</v>
      </c>
      <c r="E55" s="15">
        <f t="shared" si="13"/>
        <v>1129.0958605008939</v>
      </c>
      <c r="F55" s="26">
        <f t="shared" si="14"/>
        <v>527.21830166710379</v>
      </c>
      <c r="G55" s="37">
        <f>G56+G57+G58</f>
        <v>0.28292583517541925</v>
      </c>
      <c r="H55" s="15">
        <f t="shared" si="15"/>
        <v>8.9223491380920219</v>
      </c>
      <c r="I55" s="26">
        <f t="shared" si="16"/>
        <v>4.1661881192080585</v>
      </c>
      <c r="J55" s="1" t="s">
        <v>30</v>
      </c>
    </row>
    <row r="56" spans="1:10" x14ac:dyDescent="0.25">
      <c r="A56" s="2" t="s">
        <v>14</v>
      </c>
      <c r="B56" s="2">
        <v>40.96</v>
      </c>
      <c r="C56" s="2" t="s">
        <v>27</v>
      </c>
      <c r="D56" s="41">
        <f>D46*($B$56/$B$46)*($F$10/$F$16)</f>
        <v>25.82243239149857</v>
      </c>
      <c r="E56" s="16">
        <f t="shared" si="13"/>
        <v>814.33622789829894</v>
      </c>
      <c r="F56" s="27">
        <f t="shared" si="14"/>
        <v>630.43047830807052</v>
      </c>
      <c r="G56" s="41">
        <f>G46*($B$56/$B$46)*($F$10/$F$16)</f>
        <v>0.17237938846127215</v>
      </c>
      <c r="H56" s="16">
        <f t="shared" si="15"/>
        <v>5.4361563945146791</v>
      </c>
      <c r="I56" s="27">
        <f t="shared" si="16"/>
        <v>4.2084811636052768</v>
      </c>
      <c r="J56" s="2" t="s">
        <v>21</v>
      </c>
    </row>
    <row r="57" spans="1:10" x14ac:dyDescent="0.25">
      <c r="A57" s="2" t="s">
        <v>15</v>
      </c>
      <c r="B57" s="2">
        <v>4.51</v>
      </c>
      <c r="C57" s="2" t="s">
        <v>27</v>
      </c>
      <c r="D57" s="41">
        <f>D46*($B$57/$B$46)*($F$11/$F$16)</f>
        <v>2.5459407363418145</v>
      </c>
      <c r="E57" s="16">
        <f t="shared" si="13"/>
        <v>80.288787061275471</v>
      </c>
      <c r="F57" s="27">
        <f t="shared" si="14"/>
        <v>564.51014109574601</v>
      </c>
      <c r="G57" s="41">
        <f>G46*($B$57/$B$46)*($F$11/$F$16)</f>
        <v>1.6995599041000096E-2</v>
      </c>
      <c r="H57" s="16">
        <f t="shared" si="15"/>
        <v>0.53597321135697906</v>
      </c>
      <c r="I57" s="27">
        <f t="shared" si="16"/>
        <v>3.768425507982283</v>
      </c>
      <c r="J57" s="2" t="s">
        <v>21</v>
      </c>
    </row>
    <row r="58" spans="1:10" ht="15.75" thickBot="1" x14ac:dyDescent="0.3">
      <c r="A58" s="3" t="s">
        <v>16</v>
      </c>
      <c r="B58" s="3">
        <f>B55-(B56+B57)</f>
        <v>22.439999999999998</v>
      </c>
      <c r="C58" s="3" t="s">
        <v>27</v>
      </c>
      <c r="D58" s="29">
        <f>D45*($B$58/$B$45)*($F$12/$F$17)</f>
        <v>7.4350217383726349</v>
      </c>
      <c r="E58" s="19">
        <f t="shared" si="13"/>
        <v>234.47084554131942</v>
      </c>
      <c r="F58" s="28">
        <f t="shared" si="14"/>
        <v>331.32895447293384</v>
      </c>
      <c r="G58" s="29">
        <f>G45*($B$58/$B$45)*($F$12/$F$17)</f>
        <v>9.3550847673147003E-2</v>
      </c>
      <c r="H58" s="19">
        <f t="shared" si="15"/>
        <v>2.9502195322203639</v>
      </c>
      <c r="I58" s="28">
        <f t="shared" si="16"/>
        <v>4.1689326057552147</v>
      </c>
      <c r="J58" s="25" t="s">
        <v>22</v>
      </c>
    </row>
    <row r="59" spans="1:10" x14ac:dyDescent="0.25">
      <c r="A59" s="1" t="s">
        <v>19</v>
      </c>
      <c r="B59" s="1">
        <v>365.48</v>
      </c>
      <c r="C59" s="1" t="s">
        <v>27</v>
      </c>
      <c r="D59" s="37">
        <f>D60+D61</f>
        <v>193.31767709437045</v>
      </c>
      <c r="E59" s="15">
        <f t="shared" si="13"/>
        <v>6096.4662648480671</v>
      </c>
      <c r="F59" s="26">
        <f t="shared" si="14"/>
        <v>528.94187669467669</v>
      </c>
      <c r="G59" s="37">
        <f>G60+G61</f>
        <v>1.3348996342282786</v>
      </c>
      <c r="H59" s="15">
        <f t="shared" si="15"/>
        <v>42.097394865022999</v>
      </c>
      <c r="I59" s="26">
        <f t="shared" si="16"/>
        <v>3.652456041994852</v>
      </c>
      <c r="J59" s="2" t="s">
        <v>30</v>
      </c>
    </row>
    <row r="60" spans="1:10" x14ac:dyDescent="0.25">
      <c r="A60" s="2" t="s">
        <v>18</v>
      </c>
      <c r="B60" s="23">
        <v>347.52</v>
      </c>
      <c r="C60" s="2" t="s">
        <v>27</v>
      </c>
      <c r="D60" s="41">
        <f>D46*($B$60/$B$46)*($F$14/$F$16)</f>
        <v>185.8019719706401</v>
      </c>
      <c r="E60" s="16">
        <f t="shared" si="13"/>
        <v>5859.4509880661062</v>
      </c>
      <c r="F60" s="27">
        <f t="shared" si="14"/>
        <v>534.65116243853618</v>
      </c>
      <c r="G60" s="41">
        <f>G46*($B$60/$B$46)*($F$14/$F$16)</f>
        <v>1.2403335912592797</v>
      </c>
      <c r="H60" s="16">
        <f t="shared" si="15"/>
        <v>39.115160133952642</v>
      </c>
      <c r="I60" s="27">
        <f t="shared" si="16"/>
        <v>3.5690998827672642</v>
      </c>
      <c r="J60" s="2" t="s">
        <v>21</v>
      </c>
    </row>
    <row r="61" spans="1:10" ht="15.75" thickBot="1" x14ac:dyDescent="0.3">
      <c r="A61" s="3" t="s">
        <v>20</v>
      </c>
      <c r="B61" s="3">
        <f>B59-B60</f>
        <v>17.960000000000036</v>
      </c>
      <c r="C61" s="3" t="s">
        <v>27</v>
      </c>
      <c r="D61" s="29">
        <f>D45*($B$61/$B$45)*($F$15/$F$17)</f>
        <v>7.5157051237303509</v>
      </c>
      <c r="E61" s="19">
        <f t="shared" si="13"/>
        <v>237.01527678196035</v>
      </c>
      <c r="F61" s="28">
        <f t="shared" si="14"/>
        <v>418.4691048847626</v>
      </c>
      <c r="G61" s="29">
        <f>G45*($B$61/$B$45)*($F$15/$F$17)</f>
        <v>9.4566042968999037E-2</v>
      </c>
      <c r="H61" s="19">
        <f t="shared" si="15"/>
        <v>2.9822347310703536</v>
      </c>
      <c r="I61" s="28">
        <f t="shared" si="16"/>
        <v>5.265369875779446</v>
      </c>
      <c r="J61" s="25" t="s">
        <v>22</v>
      </c>
    </row>
  </sheetData>
  <mergeCells count="16">
    <mergeCell ref="L28:M28"/>
    <mergeCell ref="D43:F43"/>
    <mergeCell ref="G43:I43"/>
    <mergeCell ref="C4:F4"/>
    <mergeCell ref="G4:H4"/>
    <mergeCell ref="I4:J4"/>
    <mergeCell ref="K4:L4"/>
    <mergeCell ref="D21:G21"/>
    <mergeCell ref="H21:I21"/>
    <mergeCell ref="J21:K21"/>
    <mergeCell ref="L21:M21"/>
    <mergeCell ref="D50:F50"/>
    <mergeCell ref="G50:I50"/>
    <mergeCell ref="D28:G28"/>
    <mergeCell ref="H28:I28"/>
    <mergeCell ref="J28:K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Statkraft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Soot André</dc:creator>
  <cp:lastModifiedBy>Hartveit Hege Eiken</cp:lastModifiedBy>
  <dcterms:created xsi:type="dcterms:W3CDTF">2014-11-21T06:54:25Z</dcterms:created>
  <dcterms:modified xsi:type="dcterms:W3CDTF">2015-03-02T13:39:20Z</dcterms:modified>
</cp:coreProperties>
</file>