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veazure.sharepoint.com/sites/ORG-RME-OE/Delte dokumenter/Flaskehalsinntekter/2025/"/>
    </mc:Choice>
  </mc:AlternateContent>
  <xr:revisionPtr revIDLastSave="332" documentId="8_{A9E80769-4D10-4C79-9EC2-FF4F8622C1A7}" xr6:coauthVersionLast="47" xr6:coauthVersionMax="47" xr10:uidLastSave="{B43A7909-49CF-4D5A-8D37-C6C5CA645F2F}"/>
  <bookViews>
    <workbookView xWindow="45972" yWindow="-96" windowWidth="23256" windowHeight="12456" xr2:uid="{00000000-000D-0000-FFFF-FFFF00000000}"/>
  </bookViews>
  <sheets>
    <sheet name="beløp til fakturering" sheetId="32" r:id="rId1"/>
    <sheet name="Beregning beløp per selskap" sheetId="31" r:id="rId2"/>
    <sheet name="pris per selskap" sheetId="2" r:id="rId3"/>
    <sheet name="Forutsetninger" sheetId="13" r:id="rId4"/>
  </sheets>
  <definedNames>
    <definedName name="_xlnm._FilterDatabase" localSheetId="0" hidden="1">'beløp til fakturering'!$A$1:$C$81</definedName>
    <definedName name="_xlnm._FilterDatabase" localSheetId="1" hidden="1">'Beregning beløp per selskap'!$A$7:$H$96</definedName>
    <definedName name="qryDRkorrNULLpr13_17">#REF!</definedName>
    <definedName name="qryNote1_5Selskap_Kommune_2018">#REF!</definedName>
    <definedName name="solver_adj" localSheetId="1" hidden="1">'Beregning beløp per selskap'!$B$2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'Beregning beløp per selskap'!$B$1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3000000000</definedName>
    <definedName name="solver_ver" localSheetId="1" hidden="1">3</definedName>
    <definedName name="t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32" l="1"/>
  <c r="C7" i="32"/>
  <c r="C60" i="32"/>
  <c r="C11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8" i="32"/>
  <c r="B37" i="32"/>
  <c r="B36" i="32"/>
  <c r="B35" i="32"/>
  <c r="B34" i="32"/>
  <c r="B32" i="32"/>
  <c r="B31" i="32"/>
  <c r="B30" i="32"/>
  <c r="B29" i="32"/>
  <c r="B28" i="32"/>
  <c r="B27" i="32"/>
  <c r="B26" i="32"/>
  <c r="B25" i="32"/>
  <c r="B24" i="32"/>
  <c r="B23" i="32"/>
  <c r="B22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7" i="32"/>
  <c r="B6" i="32"/>
  <c r="B5" i="32"/>
  <c r="B4" i="32"/>
  <c r="B3" i="32"/>
  <c r="B2" i="32"/>
  <c r="C3" i="32"/>
  <c r="C4" i="32"/>
  <c r="C5" i="32"/>
  <c r="C6" i="32"/>
  <c r="B8" i="32"/>
  <c r="C8" i="32"/>
  <c r="C9" i="32"/>
  <c r="C10" i="32"/>
  <c r="C12" i="32"/>
  <c r="C13" i="32"/>
  <c r="C14" i="32"/>
  <c r="C15" i="32"/>
  <c r="C16" i="32"/>
  <c r="C17" i="32"/>
  <c r="C18" i="32"/>
  <c r="C19" i="32"/>
  <c r="C20" i="32"/>
  <c r="B21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B33" i="32"/>
  <c r="C33" i="32"/>
  <c r="C34" i="32"/>
  <c r="C35" i="32"/>
  <c r="C36" i="32"/>
  <c r="C37" i="32"/>
  <c r="C38" i="32"/>
  <c r="B39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57" i="32"/>
  <c r="C58" i="32"/>
  <c r="C59" i="32"/>
  <c r="B60" i="32"/>
  <c r="B61" i="32"/>
  <c r="C61" i="32"/>
  <c r="C62" i="32"/>
  <c r="C63" i="32"/>
  <c r="C64" i="32"/>
  <c r="C65" i="32"/>
  <c r="C66" i="32"/>
  <c r="C67" i="32"/>
  <c r="C68" i="32"/>
  <c r="C69" i="32"/>
  <c r="C70" i="32"/>
  <c r="C71" i="32"/>
  <c r="C72" i="32"/>
  <c r="C73" i="32"/>
  <c r="C74" i="32"/>
  <c r="C75" i="32"/>
  <c r="C76" i="32"/>
  <c r="C77" i="32"/>
  <c r="C78" i="32"/>
  <c r="C79" i="32"/>
  <c r="C80" i="32"/>
  <c r="C81" i="32"/>
  <c r="C2" i="32"/>
  <c r="E5" i="13" l="1"/>
  <c r="K4" i="2"/>
  <c r="E5" i="31"/>
  <c r="B12" i="13"/>
  <c r="L5" i="2"/>
  <c r="E4" i="13"/>
  <c r="D5" i="13"/>
  <c r="D4" i="13"/>
  <c r="D3" i="13"/>
  <c r="C9" i="31"/>
  <c r="E9" i="31" s="1"/>
  <c r="C10" i="31"/>
  <c r="C11" i="3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8" i="31"/>
  <c r="C5" i="31" s="1"/>
  <c r="O6" i="2"/>
  <c r="N6" i="2"/>
  <c r="M6" i="2"/>
  <c r="L6" i="2"/>
  <c r="K6" i="2"/>
  <c r="O5" i="2"/>
  <c r="N5" i="2"/>
  <c r="M5" i="2"/>
  <c r="K5" i="2"/>
  <c r="O4" i="2"/>
  <c r="N4" i="2"/>
  <c r="M4" i="2"/>
  <c r="L4" i="2"/>
  <c r="K8" i="2"/>
  <c r="L8" i="2"/>
  <c r="M8" i="2"/>
  <c r="N8" i="2"/>
  <c r="O8" i="2"/>
  <c r="K9" i="2"/>
  <c r="L9" i="2"/>
  <c r="M9" i="2"/>
  <c r="N9" i="2"/>
  <c r="O9" i="2"/>
  <c r="K10" i="2"/>
  <c r="L10" i="2"/>
  <c r="M10" i="2"/>
  <c r="N10" i="2"/>
  <c r="O10" i="2"/>
  <c r="K11" i="2"/>
  <c r="L11" i="2"/>
  <c r="M11" i="2"/>
  <c r="N11" i="2"/>
  <c r="O11" i="2"/>
  <c r="K12" i="2"/>
  <c r="L12" i="2"/>
  <c r="M12" i="2"/>
  <c r="N12" i="2"/>
  <c r="O12" i="2"/>
  <c r="K13" i="2"/>
  <c r="L13" i="2"/>
  <c r="M13" i="2"/>
  <c r="N13" i="2"/>
  <c r="O13" i="2"/>
  <c r="K14" i="2"/>
  <c r="L14" i="2"/>
  <c r="M14" i="2"/>
  <c r="N14" i="2"/>
  <c r="O14" i="2"/>
  <c r="K15" i="2"/>
  <c r="L15" i="2"/>
  <c r="M15" i="2"/>
  <c r="N15" i="2"/>
  <c r="O15" i="2"/>
  <c r="K16" i="2"/>
  <c r="L16" i="2"/>
  <c r="M16" i="2"/>
  <c r="N16" i="2"/>
  <c r="O16" i="2"/>
  <c r="K17" i="2"/>
  <c r="L17" i="2"/>
  <c r="M17" i="2"/>
  <c r="N17" i="2"/>
  <c r="O17" i="2"/>
  <c r="K18" i="2"/>
  <c r="L18" i="2"/>
  <c r="M18" i="2"/>
  <c r="N18" i="2"/>
  <c r="O18" i="2"/>
  <c r="K19" i="2"/>
  <c r="L19" i="2"/>
  <c r="M19" i="2"/>
  <c r="N19" i="2"/>
  <c r="O19" i="2"/>
  <c r="K20" i="2"/>
  <c r="L20" i="2"/>
  <c r="M20" i="2"/>
  <c r="N20" i="2"/>
  <c r="O20" i="2"/>
  <c r="K21" i="2"/>
  <c r="L21" i="2"/>
  <c r="M21" i="2"/>
  <c r="N21" i="2"/>
  <c r="O21" i="2"/>
  <c r="K22" i="2"/>
  <c r="L22" i="2"/>
  <c r="M22" i="2"/>
  <c r="N22" i="2"/>
  <c r="O22" i="2"/>
  <c r="K23" i="2"/>
  <c r="L23" i="2"/>
  <c r="M23" i="2"/>
  <c r="N23" i="2"/>
  <c r="O23" i="2"/>
  <c r="K24" i="2"/>
  <c r="L24" i="2"/>
  <c r="M24" i="2"/>
  <c r="N24" i="2"/>
  <c r="O24" i="2"/>
  <c r="K25" i="2"/>
  <c r="L25" i="2"/>
  <c r="M25" i="2"/>
  <c r="N25" i="2"/>
  <c r="O25" i="2"/>
  <c r="K26" i="2"/>
  <c r="L26" i="2"/>
  <c r="M26" i="2"/>
  <c r="N26" i="2"/>
  <c r="O26" i="2"/>
  <c r="K27" i="2"/>
  <c r="L27" i="2"/>
  <c r="M27" i="2"/>
  <c r="N27" i="2"/>
  <c r="O27" i="2"/>
  <c r="K28" i="2"/>
  <c r="L28" i="2"/>
  <c r="M28" i="2"/>
  <c r="N28" i="2"/>
  <c r="O28" i="2"/>
  <c r="K29" i="2"/>
  <c r="L29" i="2"/>
  <c r="M29" i="2"/>
  <c r="N29" i="2"/>
  <c r="O29" i="2"/>
  <c r="K30" i="2"/>
  <c r="L30" i="2"/>
  <c r="M30" i="2"/>
  <c r="N30" i="2"/>
  <c r="O30" i="2"/>
  <c r="K31" i="2"/>
  <c r="L31" i="2"/>
  <c r="M31" i="2"/>
  <c r="N31" i="2"/>
  <c r="O31" i="2"/>
  <c r="K32" i="2"/>
  <c r="L32" i="2"/>
  <c r="M32" i="2"/>
  <c r="N32" i="2"/>
  <c r="O32" i="2"/>
  <c r="K33" i="2"/>
  <c r="L33" i="2"/>
  <c r="M33" i="2"/>
  <c r="N33" i="2"/>
  <c r="O33" i="2"/>
  <c r="K34" i="2"/>
  <c r="L34" i="2"/>
  <c r="M34" i="2"/>
  <c r="N34" i="2"/>
  <c r="O34" i="2"/>
  <c r="K35" i="2"/>
  <c r="L35" i="2"/>
  <c r="M35" i="2"/>
  <c r="N35" i="2"/>
  <c r="O35" i="2"/>
  <c r="K36" i="2"/>
  <c r="L36" i="2"/>
  <c r="M36" i="2"/>
  <c r="N36" i="2"/>
  <c r="O36" i="2"/>
  <c r="K37" i="2"/>
  <c r="L37" i="2"/>
  <c r="M37" i="2"/>
  <c r="N37" i="2"/>
  <c r="O37" i="2"/>
  <c r="K38" i="2"/>
  <c r="L38" i="2"/>
  <c r="M38" i="2"/>
  <c r="N38" i="2"/>
  <c r="O38" i="2"/>
  <c r="K39" i="2"/>
  <c r="L39" i="2"/>
  <c r="M39" i="2"/>
  <c r="N39" i="2"/>
  <c r="O39" i="2"/>
  <c r="K40" i="2"/>
  <c r="L40" i="2"/>
  <c r="M40" i="2"/>
  <c r="N40" i="2"/>
  <c r="O40" i="2"/>
  <c r="K41" i="2"/>
  <c r="L41" i="2"/>
  <c r="M41" i="2"/>
  <c r="N41" i="2"/>
  <c r="O41" i="2"/>
  <c r="K42" i="2"/>
  <c r="L42" i="2"/>
  <c r="M42" i="2"/>
  <c r="N42" i="2"/>
  <c r="O42" i="2"/>
  <c r="K43" i="2"/>
  <c r="L43" i="2"/>
  <c r="M43" i="2"/>
  <c r="N43" i="2"/>
  <c r="O43" i="2"/>
  <c r="K44" i="2"/>
  <c r="L44" i="2"/>
  <c r="M44" i="2"/>
  <c r="N44" i="2"/>
  <c r="O44" i="2"/>
  <c r="K45" i="2"/>
  <c r="L45" i="2"/>
  <c r="M45" i="2"/>
  <c r="N45" i="2"/>
  <c r="O45" i="2"/>
  <c r="K46" i="2"/>
  <c r="L46" i="2"/>
  <c r="M46" i="2"/>
  <c r="N46" i="2"/>
  <c r="O46" i="2"/>
  <c r="K47" i="2"/>
  <c r="L47" i="2"/>
  <c r="M47" i="2"/>
  <c r="N47" i="2"/>
  <c r="O47" i="2"/>
  <c r="K48" i="2"/>
  <c r="L48" i="2"/>
  <c r="M48" i="2"/>
  <c r="N48" i="2"/>
  <c r="O48" i="2"/>
  <c r="K49" i="2"/>
  <c r="L49" i="2"/>
  <c r="M49" i="2"/>
  <c r="N49" i="2"/>
  <c r="O49" i="2"/>
  <c r="K50" i="2"/>
  <c r="L50" i="2"/>
  <c r="M50" i="2"/>
  <c r="N50" i="2"/>
  <c r="O50" i="2"/>
  <c r="K51" i="2"/>
  <c r="L51" i="2"/>
  <c r="M51" i="2"/>
  <c r="N51" i="2"/>
  <c r="O51" i="2"/>
  <c r="K52" i="2"/>
  <c r="L52" i="2"/>
  <c r="M52" i="2"/>
  <c r="N52" i="2"/>
  <c r="O52" i="2"/>
  <c r="K53" i="2"/>
  <c r="L53" i="2"/>
  <c r="M53" i="2"/>
  <c r="N53" i="2"/>
  <c r="O53" i="2"/>
  <c r="K54" i="2"/>
  <c r="L54" i="2"/>
  <c r="M54" i="2"/>
  <c r="N54" i="2"/>
  <c r="O54" i="2"/>
  <c r="K55" i="2"/>
  <c r="L55" i="2"/>
  <c r="M55" i="2"/>
  <c r="N55" i="2"/>
  <c r="O55" i="2"/>
  <c r="K56" i="2"/>
  <c r="L56" i="2"/>
  <c r="M56" i="2"/>
  <c r="N56" i="2"/>
  <c r="O56" i="2"/>
  <c r="K57" i="2"/>
  <c r="L57" i="2"/>
  <c r="M57" i="2"/>
  <c r="N57" i="2"/>
  <c r="O57" i="2"/>
  <c r="K58" i="2"/>
  <c r="L58" i="2"/>
  <c r="M58" i="2"/>
  <c r="N58" i="2"/>
  <c r="O58" i="2"/>
  <c r="K59" i="2"/>
  <c r="L59" i="2"/>
  <c r="M59" i="2"/>
  <c r="N59" i="2"/>
  <c r="O59" i="2"/>
  <c r="K60" i="2"/>
  <c r="L60" i="2"/>
  <c r="M60" i="2"/>
  <c r="N60" i="2"/>
  <c r="O60" i="2"/>
  <c r="K61" i="2"/>
  <c r="L61" i="2"/>
  <c r="M61" i="2"/>
  <c r="N61" i="2"/>
  <c r="O61" i="2"/>
  <c r="K62" i="2"/>
  <c r="L62" i="2"/>
  <c r="M62" i="2"/>
  <c r="N62" i="2"/>
  <c r="O62" i="2"/>
  <c r="K63" i="2"/>
  <c r="L63" i="2"/>
  <c r="M63" i="2"/>
  <c r="N63" i="2"/>
  <c r="O63" i="2"/>
  <c r="K64" i="2"/>
  <c r="L64" i="2"/>
  <c r="M64" i="2"/>
  <c r="N64" i="2"/>
  <c r="O64" i="2"/>
  <c r="K65" i="2"/>
  <c r="L65" i="2"/>
  <c r="M65" i="2"/>
  <c r="N65" i="2"/>
  <c r="O65" i="2"/>
  <c r="K66" i="2"/>
  <c r="L66" i="2"/>
  <c r="M66" i="2"/>
  <c r="N66" i="2"/>
  <c r="O66" i="2"/>
  <c r="K67" i="2"/>
  <c r="L67" i="2"/>
  <c r="M67" i="2"/>
  <c r="N67" i="2"/>
  <c r="O67" i="2"/>
  <c r="K68" i="2"/>
  <c r="L68" i="2"/>
  <c r="M68" i="2"/>
  <c r="N68" i="2"/>
  <c r="O68" i="2"/>
  <c r="K69" i="2"/>
  <c r="L69" i="2"/>
  <c r="M69" i="2"/>
  <c r="N69" i="2"/>
  <c r="O69" i="2"/>
  <c r="K70" i="2"/>
  <c r="L70" i="2"/>
  <c r="M70" i="2"/>
  <c r="N70" i="2"/>
  <c r="O70" i="2"/>
  <c r="K71" i="2"/>
  <c r="L71" i="2"/>
  <c r="M71" i="2"/>
  <c r="N71" i="2"/>
  <c r="O71" i="2"/>
  <c r="K72" i="2"/>
  <c r="L72" i="2"/>
  <c r="M72" i="2"/>
  <c r="N72" i="2"/>
  <c r="O72" i="2"/>
  <c r="K73" i="2"/>
  <c r="L73" i="2"/>
  <c r="M73" i="2"/>
  <c r="N73" i="2"/>
  <c r="O73" i="2"/>
  <c r="K74" i="2"/>
  <c r="L74" i="2"/>
  <c r="M74" i="2"/>
  <c r="N74" i="2"/>
  <c r="O74" i="2"/>
  <c r="K75" i="2"/>
  <c r="L75" i="2"/>
  <c r="M75" i="2"/>
  <c r="N75" i="2"/>
  <c r="O75" i="2"/>
  <c r="K76" i="2"/>
  <c r="L76" i="2"/>
  <c r="M76" i="2"/>
  <c r="N76" i="2"/>
  <c r="O76" i="2"/>
  <c r="K77" i="2"/>
  <c r="L77" i="2"/>
  <c r="M77" i="2"/>
  <c r="N77" i="2"/>
  <c r="O77" i="2"/>
  <c r="K78" i="2"/>
  <c r="L78" i="2"/>
  <c r="M78" i="2"/>
  <c r="N78" i="2"/>
  <c r="O78" i="2"/>
  <c r="K79" i="2"/>
  <c r="L79" i="2"/>
  <c r="M79" i="2"/>
  <c r="N79" i="2"/>
  <c r="O79" i="2"/>
  <c r="K80" i="2"/>
  <c r="L80" i="2"/>
  <c r="M80" i="2"/>
  <c r="N80" i="2"/>
  <c r="O80" i="2"/>
  <c r="K81" i="2"/>
  <c r="L81" i="2"/>
  <c r="M81" i="2"/>
  <c r="N81" i="2"/>
  <c r="O81" i="2"/>
  <c r="K82" i="2"/>
  <c r="L82" i="2"/>
  <c r="M82" i="2"/>
  <c r="N82" i="2"/>
  <c r="O82" i="2"/>
  <c r="K83" i="2"/>
  <c r="L83" i="2"/>
  <c r="M83" i="2"/>
  <c r="N83" i="2"/>
  <c r="O83" i="2"/>
  <c r="K84" i="2"/>
  <c r="L84" i="2"/>
  <c r="M84" i="2"/>
  <c r="N84" i="2"/>
  <c r="O84" i="2"/>
  <c r="K85" i="2"/>
  <c r="L85" i="2"/>
  <c r="M85" i="2"/>
  <c r="N85" i="2"/>
  <c r="O85" i="2"/>
  <c r="K86" i="2"/>
  <c r="L86" i="2"/>
  <c r="M86" i="2"/>
  <c r="N86" i="2"/>
  <c r="O86" i="2"/>
  <c r="K87" i="2"/>
  <c r="L87" i="2"/>
  <c r="M87" i="2"/>
  <c r="N87" i="2"/>
  <c r="O87" i="2"/>
  <c r="K88" i="2"/>
  <c r="L88" i="2"/>
  <c r="M88" i="2"/>
  <c r="N88" i="2"/>
  <c r="O88" i="2"/>
  <c r="K89" i="2"/>
  <c r="L89" i="2"/>
  <c r="M89" i="2"/>
  <c r="N89" i="2"/>
  <c r="O89" i="2"/>
  <c r="K90" i="2"/>
  <c r="L90" i="2"/>
  <c r="M90" i="2"/>
  <c r="N90" i="2"/>
  <c r="O90" i="2"/>
  <c r="L7" i="2"/>
  <c r="M7" i="2"/>
  <c r="N7" i="2"/>
  <c r="O7" i="2"/>
  <c r="K7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E8" i="31" l="1"/>
  <c r="D6" i="13" l="1"/>
  <c r="E6" i="13" s="1"/>
  <c r="K1" i="2" s="1"/>
  <c r="P4" i="2" s="1"/>
  <c r="D7" i="13"/>
  <c r="D8" i="13"/>
  <c r="F12" i="13" l="1"/>
  <c r="O1" i="2" s="1"/>
  <c r="E8" i="13"/>
  <c r="E12" i="13" s="1"/>
  <c r="N1" i="2" s="1"/>
  <c r="P90" i="2" s="1"/>
  <c r="E7" i="13"/>
  <c r="C12" i="13"/>
  <c r="L1" i="2" s="1"/>
  <c r="D12" i="13"/>
  <c r="M1" i="2" s="1"/>
  <c r="P74" i="2" s="1"/>
  <c r="P12" i="2" l="1"/>
  <c r="P9" i="2"/>
  <c r="D50" i="31" s="1"/>
  <c r="J50" i="31" s="1"/>
  <c r="P6" i="2"/>
  <c r="P21" i="2"/>
  <c r="P53" i="2"/>
  <c r="P38" i="2"/>
  <c r="P46" i="2"/>
  <c r="P7" i="2"/>
  <c r="P50" i="2"/>
  <c r="P31" i="2"/>
  <c r="P11" i="2"/>
  <c r="P65" i="2"/>
  <c r="P36" i="2"/>
  <c r="D39" i="31" s="1"/>
  <c r="P70" i="2"/>
  <c r="P68" i="2"/>
  <c r="P30" i="2"/>
  <c r="P16" i="2"/>
  <c r="P24" i="2"/>
  <c r="D40" i="31" s="1"/>
  <c r="P83" i="2"/>
  <c r="P34" i="2"/>
  <c r="P15" i="2"/>
  <c r="D86" i="31" s="1"/>
  <c r="P81" i="2"/>
  <c r="P89" i="2"/>
  <c r="P76" i="2"/>
  <c r="P66" i="2"/>
  <c r="P13" i="2"/>
  <c r="P80" i="2"/>
  <c r="D22" i="31" s="1"/>
  <c r="P18" i="2"/>
  <c r="P77" i="2"/>
  <c r="P72" i="2"/>
  <c r="P51" i="2"/>
  <c r="P57" i="2"/>
  <c r="P61" i="2"/>
  <c r="P10" i="2"/>
  <c r="D41" i="31" s="1"/>
  <c r="P8" i="2"/>
  <c r="P79" i="2"/>
  <c r="P54" i="2"/>
  <c r="P37" i="2"/>
  <c r="P86" i="2"/>
  <c r="D73" i="31" s="1"/>
  <c r="P85" i="2"/>
  <c r="P62" i="2"/>
  <c r="P71" i="2"/>
  <c r="D43" i="31" s="1"/>
  <c r="P35" i="2"/>
  <c r="P33" i="2"/>
  <c r="P75" i="2"/>
  <c r="D90" i="31" s="1"/>
  <c r="P58" i="2"/>
  <c r="P41" i="2"/>
  <c r="D10" i="31" s="1"/>
  <c r="P29" i="2"/>
  <c r="D92" i="31" s="1"/>
  <c r="P69" i="2"/>
  <c r="P27" i="2"/>
  <c r="D77" i="31" s="1"/>
  <c r="P45" i="2"/>
  <c r="D78" i="31" s="1"/>
  <c r="P67" i="2"/>
  <c r="D13" i="31" s="1"/>
  <c r="P73" i="2"/>
  <c r="D11" i="31" s="1"/>
  <c r="P22" i="2"/>
  <c r="P87" i="2"/>
  <c r="D88" i="31"/>
  <c r="P32" i="2"/>
  <c r="P14" i="2"/>
  <c r="P64" i="2"/>
  <c r="D87" i="31" s="1"/>
  <c r="P20" i="2"/>
  <c r="D62" i="31" s="1"/>
  <c r="P28" i="2"/>
  <c r="P55" i="2"/>
  <c r="D29" i="31" s="1"/>
  <c r="P19" i="2"/>
  <c r="D57" i="31" s="1"/>
  <c r="P17" i="2"/>
  <c r="D37" i="31" s="1"/>
  <c r="P59" i="2"/>
  <c r="D38" i="31" s="1"/>
  <c r="P42" i="2"/>
  <c r="D34" i="31" s="1"/>
  <c r="P25" i="2"/>
  <c r="P56" i="2"/>
  <c r="D55" i="31" s="1"/>
  <c r="P23" i="2"/>
  <c r="D56" i="31" s="1"/>
  <c r="P47" i="2"/>
  <c r="P48" i="2"/>
  <c r="P88" i="2"/>
  <c r="P60" i="2"/>
  <c r="P44" i="2"/>
  <c r="D16" i="31" s="1"/>
  <c r="P49" i="2"/>
  <c r="D72" i="31" s="1"/>
  <c r="P52" i="2"/>
  <c r="P78" i="2"/>
  <c r="P40" i="2"/>
  <c r="D17" i="31" s="1"/>
  <c r="P84" i="2"/>
  <c r="D61" i="31" s="1"/>
  <c r="P5" i="2"/>
  <c r="P39" i="2"/>
  <c r="D54" i="31" s="1"/>
  <c r="P82" i="2"/>
  <c r="P63" i="2"/>
  <c r="D25" i="31" s="1"/>
  <c r="P43" i="2"/>
  <c r="D76" i="31" s="1"/>
  <c r="P26" i="2"/>
  <c r="D70" i="31" s="1"/>
  <c r="E35" i="31"/>
  <c r="E33" i="31"/>
  <c r="E27" i="31"/>
  <c r="E17" i="31"/>
  <c r="E16" i="31"/>
  <c r="E12" i="31"/>
  <c r="E11" i="31"/>
  <c r="E59" i="31"/>
  <c r="D48" i="31" l="1"/>
  <c r="G48" i="31" s="1"/>
  <c r="D35" i="31"/>
  <c r="D31" i="31"/>
  <c r="G31" i="31" s="1"/>
  <c r="D68" i="31"/>
  <c r="J68" i="31" s="1"/>
  <c r="D84" i="31"/>
  <c r="G84" i="31" s="1"/>
  <c r="D71" i="31"/>
  <c r="G71" i="31" s="1"/>
  <c r="D51" i="31"/>
  <c r="D21" i="31"/>
  <c r="G21" i="31" s="1"/>
  <c r="D52" i="31"/>
  <c r="D82" i="31"/>
  <c r="D12" i="31"/>
  <c r="J12" i="31" s="1"/>
  <c r="D33" i="31"/>
  <c r="J33" i="31" s="1"/>
  <c r="D45" i="31"/>
  <c r="J45" i="31" s="1"/>
  <c r="D15" i="31"/>
  <c r="D14" i="31"/>
  <c r="J14" i="31" s="1"/>
  <c r="D60" i="31"/>
  <c r="G60" i="31" s="1"/>
  <c r="D49" i="31"/>
  <c r="G49" i="31" s="1"/>
  <c r="D9" i="31"/>
  <c r="J9" i="31" s="1"/>
  <c r="D85" i="31"/>
  <c r="J85" i="31" s="1"/>
  <c r="D20" i="31"/>
  <c r="J20" i="31" s="1"/>
  <c r="D59" i="31"/>
  <c r="J59" i="31" s="1"/>
  <c r="D23" i="31"/>
  <c r="G23" i="31" s="1"/>
  <c r="D42" i="31"/>
  <c r="J42" i="31" s="1"/>
  <c r="D91" i="31"/>
  <c r="J91" i="31" s="1"/>
  <c r="D74" i="31"/>
  <c r="J74" i="31" s="1"/>
  <c r="D65" i="31"/>
  <c r="G65" i="31" s="1"/>
  <c r="D47" i="31"/>
  <c r="J47" i="31" s="1"/>
  <c r="D89" i="31"/>
  <c r="G89" i="31" s="1"/>
  <c r="D36" i="31"/>
  <c r="J36" i="31" s="1"/>
  <c r="D53" i="31"/>
  <c r="G53" i="31" s="1"/>
  <c r="D24" i="31"/>
  <c r="D26" i="31"/>
  <c r="D80" i="31"/>
  <c r="J80" i="31" s="1"/>
  <c r="D63" i="31"/>
  <c r="J63" i="31" s="1"/>
  <c r="D75" i="31"/>
  <c r="J75" i="31" s="1"/>
  <c r="D32" i="31"/>
  <c r="J32" i="31" s="1"/>
  <c r="D66" i="31"/>
  <c r="G66" i="31" s="1"/>
  <c r="D46" i="31"/>
  <c r="J46" i="31" s="1"/>
  <c r="D81" i="31"/>
  <c r="G81" i="31" s="1"/>
  <c r="D27" i="31"/>
  <c r="J27" i="31" s="1"/>
  <c r="D58" i="31"/>
  <c r="D8" i="31"/>
  <c r="D64" i="31"/>
  <c r="J64" i="31" s="1"/>
  <c r="D69" i="31"/>
  <c r="J69" i="31" s="1"/>
  <c r="D44" i="31"/>
  <c r="J44" i="31" s="1"/>
  <c r="D67" i="31"/>
  <c r="G67" i="31" s="1"/>
  <c r="D30" i="31"/>
  <c r="J30" i="31" s="1"/>
  <c r="D18" i="31"/>
  <c r="G18" i="31" s="1"/>
  <c r="D19" i="31"/>
  <c r="G50" i="31"/>
  <c r="G77" i="31"/>
  <c r="J77" i="31"/>
  <c r="G54" i="31"/>
  <c r="J54" i="31"/>
  <c r="J35" i="31"/>
  <c r="G35" i="31"/>
  <c r="J49" i="31"/>
  <c r="J41" i="31"/>
  <c r="G41" i="31"/>
  <c r="J40" i="31"/>
  <c r="G40" i="31"/>
  <c r="G14" i="31"/>
  <c r="D83" i="31"/>
  <c r="G37" i="31"/>
  <c r="J37" i="31"/>
  <c r="J88" i="31"/>
  <c r="G88" i="31"/>
  <c r="G92" i="31"/>
  <c r="J92" i="31"/>
  <c r="G20" i="31"/>
  <c r="J58" i="31"/>
  <c r="G58" i="31"/>
  <c r="G34" i="31"/>
  <c r="J34" i="31"/>
  <c r="G75" i="31"/>
  <c r="G38" i="31"/>
  <c r="J38" i="31"/>
  <c r="G61" i="31"/>
  <c r="J61" i="31"/>
  <c r="G57" i="31"/>
  <c r="J57" i="31"/>
  <c r="D28" i="31"/>
  <c r="D93" i="31"/>
  <c r="J10" i="31"/>
  <c r="G10" i="31"/>
  <c r="G73" i="31"/>
  <c r="J73" i="31"/>
  <c r="D79" i="31"/>
  <c r="J17" i="31"/>
  <c r="G17" i="31"/>
  <c r="J82" i="31"/>
  <c r="G82" i="31"/>
  <c r="G68" i="31"/>
  <c r="G63" i="31"/>
  <c r="J15" i="31"/>
  <c r="G15" i="31"/>
  <c r="J71" i="31"/>
  <c r="J16" i="31"/>
  <c r="G16" i="31"/>
  <c r="J51" i="31"/>
  <c r="G51" i="31"/>
  <c r="J56" i="31"/>
  <c r="G56" i="31"/>
  <c r="J60" i="31"/>
  <c r="J11" i="31"/>
  <c r="G11" i="31"/>
  <c r="G90" i="31"/>
  <c r="J90" i="31"/>
  <c r="G74" i="31"/>
  <c r="J21" i="31"/>
  <c r="J86" i="31"/>
  <c r="G86" i="31"/>
  <c r="G39" i="31"/>
  <c r="J39" i="31"/>
  <c r="J52" i="31"/>
  <c r="G52" i="31"/>
  <c r="J48" i="31"/>
  <c r="J70" i="31"/>
  <c r="G70" i="31"/>
  <c r="G85" i="31"/>
  <c r="J55" i="31"/>
  <c r="G55" i="31"/>
  <c r="G62" i="31"/>
  <c r="J62" i="31"/>
  <c r="G13" i="31"/>
  <c r="J13" i="31"/>
  <c r="J65" i="31"/>
  <c r="J23" i="31"/>
  <c r="J43" i="31"/>
  <c r="G43" i="31"/>
  <c r="G29" i="31"/>
  <c r="J29" i="31"/>
  <c r="J76" i="31"/>
  <c r="G76" i="31"/>
  <c r="J25" i="31"/>
  <c r="G25" i="31"/>
  <c r="J72" i="31"/>
  <c r="G72" i="31"/>
  <c r="J87" i="31"/>
  <c r="G87" i="31"/>
  <c r="G78" i="31"/>
  <c r="J78" i="31"/>
  <c r="J24" i="31"/>
  <c r="G24" i="31"/>
  <c r="J22" i="31"/>
  <c r="G22" i="31"/>
  <c r="G26" i="31"/>
  <c r="J26" i="31"/>
  <c r="G42" i="31"/>
  <c r="E87" i="31"/>
  <c r="E79" i="31"/>
  <c r="E72" i="31"/>
  <c r="E65" i="31"/>
  <c r="E57" i="31"/>
  <c r="E49" i="31"/>
  <c r="E41" i="31"/>
  <c r="E86" i="31"/>
  <c r="E78" i="31"/>
  <c r="E71" i="31"/>
  <c r="E64" i="31"/>
  <c r="E56" i="31"/>
  <c r="E48" i="31"/>
  <c r="E40" i="31"/>
  <c r="E32" i="31"/>
  <c r="E93" i="31"/>
  <c r="E85" i="31"/>
  <c r="E77" i="31"/>
  <c r="E70" i="31"/>
  <c r="E63" i="31"/>
  <c r="E55" i="31"/>
  <c r="E47" i="31"/>
  <c r="E39" i="31"/>
  <c r="E31" i="31"/>
  <c r="E23" i="31"/>
  <c r="E15" i="31"/>
  <c r="E92" i="31"/>
  <c r="E84" i="31"/>
  <c r="E76" i="31"/>
  <c r="E69" i="31"/>
  <c r="E62" i="31"/>
  <c r="E54" i="31"/>
  <c r="E46" i="31"/>
  <c r="E38" i="31"/>
  <c r="E30" i="31"/>
  <c r="E22" i="31"/>
  <c r="E14" i="31"/>
  <c r="E91" i="31"/>
  <c r="E83" i="31"/>
  <c r="E75" i="31"/>
  <c r="E68" i="31"/>
  <c r="E61" i="31"/>
  <c r="E53" i="31"/>
  <c r="E45" i="31"/>
  <c r="E37" i="31"/>
  <c r="E29" i="31"/>
  <c r="E89" i="31"/>
  <c r="E67" i="31"/>
  <c r="E44" i="31"/>
  <c r="E42" i="31"/>
  <c r="E24" i="31"/>
  <c r="E18" i="31"/>
  <c r="E10" i="31"/>
  <c r="E81" i="31"/>
  <c r="E51" i="31"/>
  <c r="E60" i="31"/>
  <c r="E74" i="31"/>
  <c r="E73" i="31"/>
  <c r="E25" i="31"/>
  <c r="E19" i="31"/>
  <c r="E36" i="31"/>
  <c r="E34" i="31"/>
  <c r="E28" i="31"/>
  <c r="E20" i="31"/>
  <c r="E21" i="31"/>
  <c r="E58" i="31"/>
  <c r="E13" i="31"/>
  <c r="E90" i="31"/>
  <c r="E88" i="31"/>
  <c r="E66" i="31"/>
  <c r="E43" i="31"/>
  <c r="E26" i="31"/>
  <c r="E82" i="31"/>
  <c r="E80" i="31"/>
  <c r="E52" i="31"/>
  <c r="E50" i="31"/>
  <c r="G69" i="31" l="1"/>
  <c r="G45" i="31"/>
  <c r="G36" i="31"/>
  <c r="G80" i="31"/>
  <c r="G59" i="31"/>
  <c r="J66" i="31"/>
  <c r="G12" i="31"/>
  <c r="J84" i="31"/>
  <c r="F8" i="31"/>
  <c r="G8" i="31"/>
  <c r="H8" i="31" s="1"/>
  <c r="J31" i="31"/>
  <c r="G9" i="31"/>
  <c r="G91" i="31"/>
  <c r="J53" i="31"/>
  <c r="G33" i="31"/>
  <c r="G30" i="31"/>
  <c r="J18" i="31"/>
  <c r="G64" i="31"/>
  <c r="G32" i="31"/>
  <c r="G44" i="31"/>
  <c r="J67" i="31"/>
  <c r="J89" i="31"/>
  <c r="J19" i="31"/>
  <c r="G19" i="31"/>
  <c r="G27" i="31"/>
  <c r="G47" i="31"/>
  <c r="J81" i="31"/>
  <c r="G46" i="31"/>
  <c r="J8" i="31"/>
  <c r="G83" i="31"/>
  <c r="J83" i="31"/>
  <c r="G79" i="31"/>
  <c r="J79" i="31"/>
  <c r="J28" i="31"/>
  <c r="G28" i="31"/>
  <c r="G93" i="31"/>
  <c r="J93" i="31"/>
  <c r="I8" i="31" l="1"/>
  <c r="H38" i="31" l="1"/>
  <c r="F38" i="31"/>
  <c r="H37" i="31"/>
  <c r="F37" i="31"/>
  <c r="H68" i="31"/>
  <c r="F68" i="31"/>
  <c r="H10" i="31"/>
  <c r="F10" i="31"/>
  <c r="H42" i="31"/>
  <c r="F42" i="31"/>
  <c r="H47" i="31"/>
  <c r="F47" i="31"/>
  <c r="H77" i="31"/>
  <c r="F77" i="31"/>
  <c r="H16" i="31"/>
  <c r="F16" i="31"/>
  <c r="H17" i="31"/>
  <c r="F17" i="31"/>
  <c r="H49" i="31"/>
  <c r="F49" i="31"/>
  <c r="H79" i="31"/>
  <c r="F79" i="31"/>
  <c r="F27" i="31"/>
  <c r="H27" i="31"/>
  <c r="H59" i="31"/>
  <c r="F59" i="31"/>
  <c r="H89" i="31"/>
  <c r="F89" i="31"/>
  <c r="H88" i="31"/>
  <c r="F88" i="31"/>
  <c r="H69" i="31"/>
  <c r="F69" i="31"/>
  <c r="H23" i="31"/>
  <c r="F23" i="31"/>
  <c r="H12" i="31"/>
  <c r="F12" i="31"/>
  <c r="F44" i="31"/>
  <c r="H44" i="31"/>
  <c r="H74" i="31"/>
  <c r="F74" i="31"/>
  <c r="H80" i="31"/>
  <c r="F80" i="31"/>
  <c r="H25" i="31"/>
  <c r="F25" i="31"/>
  <c r="H57" i="31"/>
  <c r="F57" i="31"/>
  <c r="H87" i="31"/>
  <c r="F87" i="31"/>
  <c r="F66" i="31"/>
  <c r="H66" i="31"/>
  <c r="H13" i="31"/>
  <c r="F13" i="31"/>
  <c r="F45" i="31"/>
  <c r="H45" i="31"/>
  <c r="F75" i="31"/>
  <c r="H75" i="31"/>
  <c r="F90" i="31"/>
  <c r="H90" i="31"/>
  <c r="H73" i="31"/>
  <c r="F73" i="31"/>
  <c r="H15" i="31"/>
  <c r="F15" i="31"/>
  <c r="H36" i="31"/>
  <c r="F36" i="31"/>
  <c r="H14" i="31"/>
  <c r="F14" i="31"/>
  <c r="H32" i="31"/>
  <c r="F32" i="31"/>
  <c r="H18" i="31"/>
  <c r="F18" i="31"/>
  <c r="H50" i="31"/>
  <c r="F50" i="31"/>
  <c r="H55" i="31"/>
  <c r="F55" i="31"/>
  <c r="H85" i="31"/>
  <c r="F85" i="31"/>
  <c r="H56" i="31"/>
  <c r="F56" i="31"/>
  <c r="H33" i="31"/>
  <c r="F33" i="31"/>
  <c r="H65" i="31"/>
  <c r="F65" i="31"/>
  <c r="H22" i="31"/>
  <c r="F22" i="31"/>
  <c r="F54" i="31"/>
  <c r="H54" i="31"/>
  <c r="H84" i="31"/>
  <c r="F84" i="31"/>
  <c r="H11" i="31"/>
  <c r="F11" i="31"/>
  <c r="H48" i="31"/>
  <c r="F48" i="31"/>
  <c r="F67" i="31"/>
  <c r="H67" i="31"/>
  <c r="F35" i="31"/>
  <c r="H35" i="31"/>
  <c r="F20" i="31"/>
  <c r="H20" i="31"/>
  <c r="H52" i="31"/>
  <c r="F52" i="31"/>
  <c r="H82" i="31"/>
  <c r="F82" i="31"/>
  <c r="H43" i="31"/>
  <c r="F43" i="31"/>
  <c r="H21" i="31"/>
  <c r="F21" i="31"/>
  <c r="H53" i="31"/>
  <c r="F53" i="31"/>
  <c r="H83" i="31"/>
  <c r="F83" i="31"/>
  <c r="H26" i="31"/>
  <c r="F26" i="31"/>
  <c r="H58" i="31"/>
  <c r="F58" i="31"/>
  <c r="H60" i="31"/>
  <c r="F60" i="31"/>
  <c r="H86" i="31"/>
  <c r="F86" i="31"/>
  <c r="F46" i="31"/>
  <c r="H46" i="31"/>
  <c r="H31" i="31"/>
  <c r="F31" i="31"/>
  <c r="H63" i="31"/>
  <c r="F63" i="31"/>
  <c r="H93" i="31"/>
  <c r="F93" i="31"/>
  <c r="H64" i="31"/>
  <c r="F64" i="31"/>
  <c r="H24" i="31"/>
  <c r="F24" i="31"/>
  <c r="H71" i="31"/>
  <c r="F71" i="31"/>
  <c r="H29" i="31"/>
  <c r="F29" i="31"/>
  <c r="F61" i="31"/>
  <c r="H61" i="31"/>
  <c r="H91" i="31"/>
  <c r="F91" i="31"/>
  <c r="H34" i="31"/>
  <c r="F34" i="31"/>
  <c r="H40" i="31"/>
  <c r="F40" i="31"/>
  <c r="F76" i="31"/>
  <c r="H76" i="31"/>
  <c r="H39" i="31"/>
  <c r="F39" i="31"/>
  <c r="H70" i="31"/>
  <c r="F70" i="31"/>
  <c r="H28" i="31"/>
  <c r="F28" i="31"/>
  <c r="H78" i="31"/>
  <c r="F78" i="31"/>
  <c r="H9" i="31"/>
  <c r="F9" i="31"/>
  <c r="H41" i="31"/>
  <c r="F41" i="31"/>
  <c r="H72" i="31"/>
  <c r="F72" i="31"/>
  <c r="H30" i="31"/>
  <c r="F30" i="31"/>
  <c r="H62" i="31"/>
  <c r="F62" i="31"/>
  <c r="H92" i="31"/>
  <c r="F92" i="31"/>
  <c r="H19" i="31"/>
  <c r="F19" i="31"/>
  <c r="H51" i="31"/>
  <c r="F51" i="31"/>
  <c r="H81" i="31"/>
  <c r="F81" i="31"/>
  <c r="F5" i="31" l="1"/>
  <c r="I69" i="31"/>
  <c r="I16" i="31"/>
  <c r="I58" i="31"/>
  <c r="I74" i="31"/>
  <c r="I67" i="31"/>
  <c r="I42" i="31"/>
  <c r="I59" i="31"/>
  <c r="I37" i="31"/>
  <c r="I54" i="31"/>
  <c r="I49" i="31"/>
  <c r="I41" i="31"/>
  <c r="I33" i="31"/>
  <c r="I86" i="31"/>
  <c r="I55" i="31"/>
  <c r="I73" i="31"/>
  <c r="I77" i="31"/>
  <c r="I17" i="31"/>
  <c r="I76" i="31"/>
  <c r="I61" i="31"/>
  <c r="I11" i="31"/>
  <c r="I13" i="31"/>
  <c r="I81" i="31"/>
  <c r="I92" i="31"/>
  <c r="I70" i="31"/>
  <c r="I23" i="31"/>
  <c r="I10" i="31"/>
  <c r="I78" i="31"/>
  <c r="I91" i="31"/>
  <c r="I21" i="31"/>
  <c r="I35" i="31"/>
  <c r="I15" i="31"/>
  <c r="I72" i="31"/>
  <c r="I50" i="31"/>
  <c r="I44" i="31"/>
  <c r="I38" i="31"/>
  <c r="I14" i="31"/>
  <c r="I80" i="31"/>
  <c r="I30" i="31"/>
  <c r="I9" i="31"/>
  <c r="I34" i="31"/>
  <c r="I24" i="31"/>
  <c r="I63" i="31"/>
  <c r="I53" i="31"/>
  <c r="I20" i="31"/>
  <c r="I22" i="31"/>
  <c r="I75" i="31"/>
  <c r="I66" i="31"/>
  <c r="H5" i="31"/>
  <c r="I40" i="31"/>
  <c r="I64" i="31"/>
  <c r="I26" i="31"/>
  <c r="I48" i="31"/>
  <c r="I84" i="31"/>
  <c r="I32" i="31"/>
  <c r="I36" i="31"/>
  <c r="I88" i="31"/>
  <c r="I29" i="31"/>
  <c r="I82" i="31"/>
  <c r="I25" i="31"/>
  <c r="I18" i="31"/>
  <c r="I51" i="31"/>
  <c r="I62" i="31"/>
  <c r="I39" i="31"/>
  <c r="I71" i="31"/>
  <c r="I60" i="31"/>
  <c r="I52" i="31"/>
  <c r="I56" i="31"/>
  <c r="I45" i="31"/>
  <c r="I27" i="31"/>
  <c r="I31" i="31"/>
  <c r="I65" i="31"/>
  <c r="I87" i="31"/>
  <c r="I47" i="31"/>
  <c r="I19" i="31"/>
  <c r="I28" i="31"/>
  <c r="I93" i="31"/>
  <c r="I46" i="31"/>
  <c r="I83" i="31"/>
  <c r="I43" i="31"/>
  <c r="I85" i="31"/>
  <c r="I90" i="31"/>
  <c r="I57" i="31"/>
  <c r="I12" i="31"/>
  <c r="I89" i="31"/>
  <c r="I79" i="31"/>
  <c r="I68" i="31"/>
  <c r="I5" i="31" l="1"/>
  <c r="B1" i="31"/>
</calcChain>
</file>

<file path=xl/sharedStrings.xml><?xml version="1.0" encoding="utf-8"?>
<sst xmlns="http://schemas.openxmlformats.org/spreadsheetml/2006/main" count="440" uniqueCount="341">
  <si>
    <t>SYS</t>
  </si>
  <si>
    <t>Q1</t>
  </si>
  <si>
    <t>NO1</t>
  </si>
  <si>
    <t>NO2</t>
  </si>
  <si>
    <t>NO3</t>
  </si>
  <si>
    <t>NO4</t>
  </si>
  <si>
    <t>NO5</t>
  </si>
  <si>
    <t>Tilskudd</t>
  </si>
  <si>
    <t>Summer av Verdi</t>
  </si>
  <si>
    <t>Kolonneetiketter</t>
  </si>
  <si>
    <t>Nettapskostnad etter potensielt  tilskudd</t>
  </si>
  <si>
    <t>824368082</t>
  </si>
  <si>
    <t>VANG ENERGIVERK AS</t>
  </si>
  <si>
    <t>824701482</t>
  </si>
  <si>
    <t>NOREFJELL NETT AS</t>
  </si>
  <si>
    <t>824914982</t>
  </si>
  <si>
    <t>JÆREN EVERK AS</t>
  </si>
  <si>
    <t>877051412</t>
  </si>
  <si>
    <t>MODALEN KRAFTLAG SA</t>
  </si>
  <si>
    <t>882783022</t>
  </si>
  <si>
    <t>ETNA NETT AS</t>
  </si>
  <si>
    <t>912631532</t>
  </si>
  <si>
    <t>914385261</t>
  </si>
  <si>
    <t>ISALTEN NETT AS</t>
  </si>
  <si>
    <t>915635857</t>
  </si>
  <si>
    <t>FAGNE AS</t>
  </si>
  <si>
    <t>915729290</t>
  </si>
  <si>
    <t>Aktieselskabet Saudefaldene</t>
  </si>
  <si>
    <t>916319908</t>
  </si>
  <si>
    <t>VEVIG AS</t>
  </si>
  <si>
    <t>916574894</t>
  </si>
  <si>
    <t>SØR-NORGE ALUMINIUM AS</t>
  </si>
  <si>
    <t>916763476</t>
  </si>
  <si>
    <t>TINFOS AS</t>
  </si>
  <si>
    <t>917424799</t>
  </si>
  <si>
    <t>LINEA AS</t>
  </si>
  <si>
    <t>917537534</t>
  </si>
  <si>
    <t>HYDRO ALUMINIUM AS</t>
  </si>
  <si>
    <t>917743193</t>
  </si>
  <si>
    <t>ASKER NETT AS</t>
  </si>
  <si>
    <t>917856222</t>
  </si>
  <si>
    <t>MIDTNETT AS</t>
  </si>
  <si>
    <t>917983550</t>
  </si>
  <si>
    <t>918312730</t>
  </si>
  <si>
    <t>ENIDA AS</t>
  </si>
  <si>
    <t>918999361</t>
  </si>
  <si>
    <t>919173122</t>
  </si>
  <si>
    <t>MELØY NETT AS</t>
  </si>
  <si>
    <t>919415096</t>
  </si>
  <si>
    <t>INDRE HORDALAND KRAFTNETT AS</t>
  </si>
  <si>
    <t>919884452</t>
  </si>
  <si>
    <t>RØROS E-VERK NETT AS</t>
  </si>
  <si>
    <t>920295975</t>
  </si>
  <si>
    <t>SKIAKERNETT AS</t>
  </si>
  <si>
    <t>921025610</t>
  </si>
  <si>
    <t>921680554</t>
  </si>
  <si>
    <t>921683057</t>
  </si>
  <si>
    <t>VISSI AS</t>
  </si>
  <si>
    <t>921688679</t>
  </si>
  <si>
    <t>NETTSELSKAPET AS</t>
  </si>
  <si>
    <t>922694435</t>
  </si>
  <si>
    <t>STRAUMNETT AS</t>
  </si>
  <si>
    <t>923050612</t>
  </si>
  <si>
    <t>HEMSIL NETT AS</t>
  </si>
  <si>
    <t>923152601</t>
  </si>
  <si>
    <t>KYSTNETT AS</t>
  </si>
  <si>
    <t>923354204</t>
  </si>
  <si>
    <t>FJELLNETT AS</t>
  </si>
  <si>
    <t>923436596</t>
  </si>
  <si>
    <t>KLIVE AS</t>
  </si>
  <si>
    <t>923488960</t>
  </si>
  <si>
    <t>923789324</t>
  </si>
  <si>
    <t>KVAM ENERGI NETT AS</t>
  </si>
  <si>
    <t>923819177</t>
  </si>
  <si>
    <t>S-NETT AS</t>
  </si>
  <si>
    <t>923833706</t>
  </si>
  <si>
    <t>LYSNA AS</t>
  </si>
  <si>
    <t>923934138</t>
  </si>
  <si>
    <t>BØMLO KRAFTNETT AS</t>
  </si>
  <si>
    <t>923993355</t>
  </si>
  <si>
    <t>924004150</t>
  </si>
  <si>
    <t>HAVNETT AS</t>
  </si>
  <si>
    <t>924330678</t>
  </si>
  <si>
    <t>SUNETT AS</t>
  </si>
  <si>
    <t>924527994</t>
  </si>
  <si>
    <t>BREHEIM NETT AS</t>
  </si>
  <si>
    <t>924619260</t>
  </si>
  <si>
    <t>SYGNIR AS</t>
  </si>
  <si>
    <t>924862602</t>
  </si>
  <si>
    <t>DE NETT AS</t>
  </si>
  <si>
    <t>924868759</t>
  </si>
  <si>
    <t>924934867</t>
  </si>
  <si>
    <t>924940379</t>
  </si>
  <si>
    <t>STANNUM AS</t>
  </si>
  <si>
    <t>925017809</t>
  </si>
  <si>
    <t>RK NETT AS</t>
  </si>
  <si>
    <t>925315958</t>
  </si>
  <si>
    <t>925336637</t>
  </si>
  <si>
    <t>ALUT AS</t>
  </si>
  <si>
    <t>925354813</t>
  </si>
  <si>
    <t>STRAUMEN NETT AS</t>
  </si>
  <si>
    <t>925549738</t>
  </si>
  <si>
    <t>FØRE AS</t>
  </si>
  <si>
    <t>925668389</t>
  </si>
  <si>
    <t>MELLOM AS</t>
  </si>
  <si>
    <t>925803375</t>
  </si>
  <si>
    <t>926377841</t>
  </si>
  <si>
    <t>ROMSDALSNETT AS</t>
  </si>
  <si>
    <t>930187240</t>
  </si>
  <si>
    <t>HYDRO ENERGI AS</t>
  </si>
  <si>
    <t>953181606</t>
  </si>
  <si>
    <t>BINDAL KRAFTLAG SA</t>
  </si>
  <si>
    <t>953681781</t>
  </si>
  <si>
    <t>GRIUG AS</t>
  </si>
  <si>
    <t>966731508</t>
  </si>
  <si>
    <t>EVERKET AS</t>
  </si>
  <si>
    <t>967670170</t>
  </si>
  <si>
    <t>UVDAL KRAFTFORSYNING SA</t>
  </si>
  <si>
    <t>968168134</t>
  </si>
  <si>
    <t>VESTALL AS</t>
  </si>
  <si>
    <t>968398083</t>
  </si>
  <si>
    <t>RAKKESTAD ENERGI AS</t>
  </si>
  <si>
    <t>971058854</t>
  </si>
  <si>
    <t>BARENTS NETT AS</t>
  </si>
  <si>
    <t>971589752</t>
  </si>
  <si>
    <t>HALLINGDAL KRAFTNETT AS</t>
  </si>
  <si>
    <t>976894677</t>
  </si>
  <si>
    <t>HAFSLUND ECO VANNKRAFT AS</t>
  </si>
  <si>
    <t>976944801</t>
  </si>
  <si>
    <t>977285712</t>
  </si>
  <si>
    <t>KE NETT AS</t>
  </si>
  <si>
    <t>978631029</t>
  </si>
  <si>
    <t>TENSIO TS AS</t>
  </si>
  <si>
    <t>979151950</t>
  </si>
  <si>
    <t>ARVA AS</t>
  </si>
  <si>
    <t>979379455</t>
  </si>
  <si>
    <t>ELINETT AS</t>
  </si>
  <si>
    <t>979399901</t>
  </si>
  <si>
    <t>VESTMAR NETT AS</t>
  </si>
  <si>
    <t>979422679</t>
  </si>
  <si>
    <t>LEDE AS</t>
  </si>
  <si>
    <t>979497482</t>
  </si>
  <si>
    <t>ELVENETT AS</t>
  </si>
  <si>
    <t>980038408</t>
  </si>
  <si>
    <t>LNETT AS</t>
  </si>
  <si>
    <t>980234088</t>
  </si>
  <si>
    <t>NORGESNETT AS</t>
  </si>
  <si>
    <t>980489698</t>
  </si>
  <si>
    <t>ELVIA AS</t>
  </si>
  <si>
    <t>980824586</t>
  </si>
  <si>
    <t>NORDVEST NETT AS</t>
  </si>
  <si>
    <t>982897327</t>
  </si>
  <si>
    <t>LUCERNA AS</t>
  </si>
  <si>
    <t>982974011</t>
  </si>
  <si>
    <t>LINJA AS</t>
  </si>
  <si>
    <t>985411131</t>
  </si>
  <si>
    <t>986347801</t>
  </si>
  <si>
    <t>ELMEA AS</t>
  </si>
  <si>
    <t>987059729</t>
  </si>
  <si>
    <t>STATKRAFT ENERGI AS</t>
  </si>
  <si>
    <t>987626844</t>
  </si>
  <si>
    <t>FØIE AS</t>
  </si>
  <si>
    <t>988807648</t>
  </si>
  <si>
    <t>TENSIO TN AS</t>
  </si>
  <si>
    <t>997712099</t>
  </si>
  <si>
    <t>SØR AURDAL ENERGI AS</t>
  </si>
  <si>
    <t>998509289</t>
  </si>
  <si>
    <t>HERØYA NETT AS</t>
  </si>
  <si>
    <t>Pris etter tilskudd Q1</t>
  </si>
  <si>
    <t>Tilskudd pr MWh</t>
  </si>
  <si>
    <t>Terskel kvartalspris</t>
  </si>
  <si>
    <t>volum q1</t>
  </si>
  <si>
    <t>Nettapskostnad q1 før tilskudd kroner</t>
  </si>
  <si>
    <t>Tilskudd Q1</t>
  </si>
  <si>
    <t>962986633</t>
  </si>
  <si>
    <t>MWh</t>
  </si>
  <si>
    <t>STATNETT SF</t>
  </si>
  <si>
    <t>serie</t>
  </si>
  <si>
    <t>daily_fix_nok</t>
  </si>
  <si>
    <t>prisområde</t>
  </si>
  <si>
    <t>Pris per område inkl 11 kr påslag</t>
  </si>
  <si>
    <t>kraftpris q1</t>
  </si>
  <si>
    <t>daily_fix_euro</t>
  </si>
  <si>
    <t>SSB tabell 12824 - Elektrisitetsbalanse. Forbruk i alminnelig forsyning</t>
  </si>
  <si>
    <t>NORANETT HADSEL AS</t>
  </si>
  <si>
    <t>TENDRANETT AS</t>
  </si>
  <si>
    <t>SVABO INDUSTRINETT AS</t>
  </si>
  <si>
    <t>NORANETT ANDØY AS</t>
  </si>
  <si>
    <t>HØLAND OG SETSKOG ELVERK AS</t>
  </si>
  <si>
    <t>AREA NETT AS</t>
  </si>
  <si>
    <t>LEGA NETT AS (Inaktiv i brreg)</t>
  </si>
  <si>
    <t>LUOSTEJOK NETT AS (Inaktiv i brreg)</t>
  </si>
  <si>
    <t>R-NETT AS</t>
  </si>
  <si>
    <t>925067911</t>
  </si>
  <si>
    <t>TINDRA NETT AS (Inaktiv i brreg)</t>
  </si>
  <si>
    <t>TELEMARK NETT AS</t>
  </si>
  <si>
    <t>BKK AS</t>
  </si>
  <si>
    <t>GLITRE NETT AS</t>
  </si>
  <si>
    <t>NORANETT AS</t>
  </si>
  <si>
    <t>Andel tap pr område</t>
  </si>
  <si>
    <t>Nettap hele 2023</t>
  </si>
  <si>
    <t>idaar</t>
  </si>
  <si>
    <t>id</t>
  </si>
  <si>
    <t>aar</t>
  </si>
  <si>
    <t>selskap</t>
  </si>
  <si>
    <t>NO1_A_MWh</t>
  </si>
  <si>
    <t>NO2_A_MWh</t>
  </si>
  <si>
    <t>NO5_A_MWh</t>
  </si>
  <si>
    <t>NO3_A_MWh</t>
  </si>
  <si>
    <t>NO4_A_MWh</t>
  </si>
  <si>
    <t>8243680822023</t>
  </si>
  <si>
    <t>8247014822023</t>
  </si>
  <si>
    <t>8249149822023</t>
  </si>
  <si>
    <t>8770514122023</t>
  </si>
  <si>
    <t>8827830222023</t>
  </si>
  <si>
    <t>9126315322023</t>
  </si>
  <si>
    <t>9143852612023</t>
  </si>
  <si>
    <t>9156358572023</t>
  </si>
  <si>
    <t>9157292902023</t>
  </si>
  <si>
    <t>9163199082023</t>
  </si>
  <si>
    <t>9165748942023</t>
  </si>
  <si>
    <t>9167634762023</t>
  </si>
  <si>
    <t>9174247992023</t>
  </si>
  <si>
    <t>9175375342023</t>
  </si>
  <si>
    <t>9177431932023</t>
  </si>
  <si>
    <t>9178562222023</t>
  </si>
  <si>
    <t>9179835502023</t>
  </si>
  <si>
    <t>9183127302023</t>
  </si>
  <si>
    <t>9189993612023</t>
  </si>
  <si>
    <t>9191731222023</t>
  </si>
  <si>
    <t>9194150962023</t>
  </si>
  <si>
    <t>9198844522023</t>
  </si>
  <si>
    <t>9202959752023</t>
  </si>
  <si>
    <t>9210256102023</t>
  </si>
  <si>
    <t>9216805542023</t>
  </si>
  <si>
    <t>9216830572023</t>
  </si>
  <si>
    <t>9216886792023</t>
  </si>
  <si>
    <t>9226944352023</t>
  </si>
  <si>
    <t>9230506122023</t>
  </si>
  <si>
    <t>9231526012023</t>
  </si>
  <si>
    <t>9233542042023</t>
  </si>
  <si>
    <t>9234365962023</t>
  </si>
  <si>
    <t>9234889602023</t>
  </si>
  <si>
    <t>9237893242023</t>
  </si>
  <si>
    <t>9238191772023</t>
  </si>
  <si>
    <t>9238337062023</t>
  </si>
  <si>
    <t>9239341382023</t>
  </si>
  <si>
    <t>9239933552023</t>
  </si>
  <si>
    <t>9240041502023</t>
  </si>
  <si>
    <t>9243306782023</t>
  </si>
  <si>
    <t>9245279942023</t>
  </si>
  <si>
    <t>9246192602023</t>
  </si>
  <si>
    <t>9248626022023</t>
  </si>
  <si>
    <t>9248687592023</t>
  </si>
  <si>
    <t>9249348672023</t>
  </si>
  <si>
    <t>9249403792023</t>
  </si>
  <si>
    <t>9250178092023</t>
  </si>
  <si>
    <t>9250679112023</t>
  </si>
  <si>
    <t>9253159582023</t>
  </si>
  <si>
    <t>9253366372023</t>
  </si>
  <si>
    <t>9253548132023</t>
  </si>
  <si>
    <t>9255497382023</t>
  </si>
  <si>
    <t>9256683892023</t>
  </si>
  <si>
    <t>9258033752023</t>
  </si>
  <si>
    <t>9263778412023</t>
  </si>
  <si>
    <t>9301872402023</t>
  </si>
  <si>
    <t>9531816062023</t>
  </si>
  <si>
    <t>9536817812023</t>
  </si>
  <si>
    <t>9629866332023</t>
  </si>
  <si>
    <t>9667315082023</t>
  </si>
  <si>
    <t>9676701702023</t>
  </si>
  <si>
    <t>9681681342023</t>
  </si>
  <si>
    <t>9683980832023</t>
  </si>
  <si>
    <t>9710588542023</t>
  </si>
  <si>
    <t>9715897522023</t>
  </si>
  <si>
    <t>9768946772023</t>
  </si>
  <si>
    <t>9769448012023</t>
  </si>
  <si>
    <t>9772857122023</t>
  </si>
  <si>
    <t>9786310292023</t>
  </si>
  <si>
    <t>9791519502023</t>
  </si>
  <si>
    <t>9793794552023</t>
  </si>
  <si>
    <t>9793999012023</t>
  </si>
  <si>
    <t>9794226792023</t>
  </si>
  <si>
    <t>9794974822023</t>
  </si>
  <si>
    <t>9800384082023</t>
  </si>
  <si>
    <t>9802340882023</t>
  </si>
  <si>
    <t>9804896982023</t>
  </si>
  <si>
    <t>9808245862023</t>
  </si>
  <si>
    <t>9828973272023</t>
  </si>
  <si>
    <t>9829740112023</t>
  </si>
  <si>
    <t>9854111312023</t>
  </si>
  <si>
    <t>9863478012023</t>
  </si>
  <si>
    <t>9870597292023</t>
  </si>
  <si>
    <t>9876268442023</t>
  </si>
  <si>
    <t>9888076482023</t>
  </si>
  <si>
    <t>9977120992023</t>
  </si>
  <si>
    <t>9985092892023</t>
  </si>
  <si>
    <t>Sum</t>
  </si>
  <si>
    <t>Q1 terminpris</t>
  </si>
  <si>
    <t>pris for selskapet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</si>
  <si>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</si>
  <si>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</si>
  <si>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</si>
  <si>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</si>
  <si>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</si>
  <si>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</si>
  <si>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</si>
  <si>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</si>
  <si>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</si>
  <si>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</si>
  <si>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</si>
  <si>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</si>
  <si>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 xml:space="preserve">måned </t>
  </si>
  <si>
    <t>Andel nettap Q1</t>
  </si>
  <si>
    <t>Pris Q1, kr/MWh</t>
  </si>
  <si>
    <t>ENOFUTBLQ1-25</t>
  </si>
  <si>
    <t>SYKRIFUTBLQ1-25</t>
  </si>
  <si>
    <t>SYBERFUTBLQ1-25</t>
  </si>
  <si>
    <t>SYOSLFUTBLQ1-25</t>
  </si>
  <si>
    <t>SYTRHFUTBLQ1-25</t>
  </si>
  <si>
    <t>SYTROFUTBLQ1-25</t>
  </si>
  <si>
    <t>Eurokurs 30.12.24</t>
  </si>
  <si>
    <t>historie fra 30.12.2024</t>
  </si>
  <si>
    <t>Nettap volum MWh</t>
  </si>
  <si>
    <t>Vevig AS</t>
  </si>
  <si>
    <t>Føie AS</t>
  </si>
  <si>
    <t>Area Nett AS</t>
  </si>
  <si>
    <t>Linja AS</t>
  </si>
  <si>
    <t>Meløy Energi AS</t>
  </si>
  <si>
    <t>Haringnett AS</t>
  </si>
  <si>
    <t>Netera AS</t>
  </si>
  <si>
    <t>Hafslund Kraft AS</t>
  </si>
  <si>
    <t>Stram AS</t>
  </si>
  <si>
    <t>Navn 2025</t>
  </si>
  <si>
    <t>orgnr</t>
  </si>
  <si>
    <t>Navn</t>
  </si>
  <si>
    <t>Beløp til fakturering</t>
  </si>
  <si>
    <t>Skiaker fusjonert i Vevig AS</t>
  </si>
  <si>
    <t xml:space="preserve"> Hallingdal Kraftnett og Hesmsil fusjonert i Føie</t>
  </si>
  <si>
    <t xml:space="preserve"> Luostejok og Lega fusjonert i Area Nett</t>
  </si>
  <si>
    <t>Fusjoner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</si>
</sst>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_ ;\-#,##0\ "/>
    <numFmt numFmtId="167" formatCode="#,##0.0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 applyBorder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7" fillId="0" borderId="0" applyNumberFormat="0" applyBorder="0" applyAlignment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/>
    <xf numFmtId="3" fontId="0" fillId="0" borderId="0" xfId="1" applyNumberFormat="1" applyFont="1"/>
    <xf numFmtId="165" fontId="0" fillId="0" borderId="0" xfId="2" applyNumberFormat="1" applyFont="1"/>
    <xf numFmtId="165" fontId="0" fillId="0" borderId="0" xfId="0" applyNumberFormat="1"/>
    <xf numFmtId="3" fontId="0" fillId="0" borderId="0" xfId="0" applyNumberFormat="1"/>
    <xf numFmtId="166" fontId="0" fillId="0" borderId="0" xfId="2" applyNumberFormat="1" applyFont="1"/>
    <xf numFmtId="0" fontId="0" fillId="0" borderId="0" xfId="0" applyAlignment="1">
      <alignment vertical="top" wrapText="1"/>
    </xf>
    <xf numFmtId="0" fontId="8" fillId="0" borderId="0" xfId="0" applyFont="1" applyAlignment="1">
      <alignment vertical="top" wrapText="1"/>
    </xf>
    <xf numFmtId="1" fontId="0" fillId="0" borderId="0" xfId="0" applyNumberFormat="1" applyAlignment="1">
      <alignment vertical="top" wrapText="1"/>
    </xf>
    <xf numFmtId="166" fontId="0" fillId="0" borderId="0" xfId="0" applyNumberFormat="1"/>
    <xf numFmtId="164" fontId="0" fillId="0" borderId="0" xfId="2" applyFont="1"/>
    <xf numFmtId="0" fontId="4" fillId="0" borderId="0" xfId="8"/>
    <xf numFmtId="167" fontId="4" fillId="0" borderId="0" xfId="8" applyNumberFormat="1"/>
    <xf numFmtId="1" fontId="8" fillId="0" borderId="0" xfId="0" applyNumberFormat="1" applyFont="1" applyAlignment="1">
      <alignment vertical="top" wrapText="1"/>
    </xf>
    <xf numFmtId="0" fontId="3" fillId="0" borderId="1" xfId="8" applyFont="1" applyBorder="1"/>
    <xf numFmtId="0" fontId="4" fillId="0" borderId="1" xfId="8" applyBorder="1"/>
    <xf numFmtId="167" fontId="4" fillId="0" borderId="1" xfId="8" applyNumberFormat="1" applyBorder="1"/>
    <xf numFmtId="9" fontId="3" fillId="0" borderId="0" xfId="1" applyFont="1"/>
    <xf numFmtId="167" fontId="0" fillId="0" borderId="0" xfId="0" applyNumberFormat="1"/>
    <xf numFmtId="4" fontId="0" fillId="2" borderId="0" xfId="0" applyNumberFormat="1" applyFill="1"/>
    <xf numFmtId="2" fontId="10" fillId="0" borderId="0" xfId="0" applyNumberFormat="1" applyFont="1"/>
    <xf numFmtId="0" fontId="0" fillId="0" borderId="0" xfId="0" applyBorder="1"/>
    <xf numFmtId="0" fontId="9" fillId="0" borderId="0" xfId="0" applyFont="1" applyAlignment="1">
      <alignment horizontal="center"/>
    </xf>
    <xf numFmtId="0" fontId="2" fillId="0" borderId="0" xfId="8" applyFont="1"/>
    <xf numFmtId="0" fontId="0" fillId="0" borderId="1" xfId="0" applyBorder="1"/>
    <xf numFmtId="167" fontId="0" fillId="0" borderId="1" xfId="0" applyNumberFormat="1" applyBorder="1"/>
    <xf numFmtId="0" fontId="9" fillId="0" borderId="1" xfId="0" applyFont="1" applyBorder="1" applyAlignment="1">
      <alignment horizontal="left" wrapText="1"/>
    </xf>
    <xf numFmtId="0" fontId="4" fillId="0" borderId="0" xfId="8" applyAlignment="1">
      <alignment wrapText="1"/>
    </xf>
    <xf numFmtId="10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8" applyFont="1"/>
    <xf numFmtId="0" fontId="1" fillId="0" borderId="1" xfId="8" applyFont="1" applyBorder="1"/>
    <xf numFmtId="0" fontId="0" fillId="3" borderId="0" xfId="0" applyFill="1"/>
    <xf numFmtId="167" fontId="0" fillId="3" borderId="0" xfId="0" applyNumberFormat="1" applyFill="1" applyBorder="1"/>
    <xf numFmtId="4" fontId="4" fillId="0" borderId="1" xfId="8" applyNumberFormat="1" applyBorder="1"/>
    <xf numFmtId="0" fontId="8" fillId="0" borderId="0" xfId="0" applyFont="1"/>
    <xf numFmtId="0" fontId="0" fillId="0" borderId="0" xfId="0" applyAlignment="1">
      <alignment horizontal="center"/>
    </xf>
    <xf numFmtId="3" fontId="8" fillId="0" borderId="0" xfId="0" applyNumberFormat="1" applyFont="1"/>
  </cellXfs>
  <cellStyles count="12">
    <cellStyle name="Komma" xfId="2" builtinId="3"/>
    <cellStyle name="Komma 2" xfId="5" xr:uid="{F2303576-A4F8-4191-8E27-F88A42C8E477}"/>
    <cellStyle name="Komma 3" xfId="9" xr:uid="{E81CC3DA-3A68-48C2-B12F-01F615CB3DF4}"/>
    <cellStyle name="Komma 4" xfId="11" xr:uid="{C425B6DB-9ACD-4E50-8B61-3993442776B0}"/>
    <cellStyle name="Normal" xfId="0" builtinId="0"/>
    <cellStyle name="Normal 2" xfId="3" xr:uid="{9385CD1C-145D-4D23-8207-C621332D823D}"/>
    <cellStyle name="Normal 2 2" xfId="4" xr:uid="{9DEA779D-EEE7-4752-AB0C-1E34D84CD556}"/>
    <cellStyle name="Normal 3" xfId="7" xr:uid="{E5C4107F-7B25-462A-BB6C-89082A735C30}"/>
    <cellStyle name="Normal 4" xfId="8" xr:uid="{5C88D0DA-096C-4CDA-8DD7-060579F9C3DF}"/>
    <cellStyle name="Normal 5" xfId="10" xr:uid="{DD0D2A23-017A-40E1-B659-45F6744DC4D1}"/>
    <cellStyle name="Prosent" xfId="1" builtinId="5"/>
    <cellStyle name="Prosent 2" xfId="6" xr:uid="{64045676-C266-490C-92B2-C188F690C592}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E5C964-8F3B-4658-9DAE-789E4AA3C414}" name="Table1" displayName="Table1" ref="A3:J90" totalsRowShown="0" headerRowDxfId="1">
  <autoFilter ref="A3:J90" xr:uid="{EBE5C964-8F3B-4658-9DAE-789E4AA3C414}"/>
  <tableColumns count="10">
    <tableColumn id="1" xr3:uid="{49180B60-7BBC-46EC-A88B-3C0F4149D441}" name="idaar"/>
    <tableColumn id="2" xr3:uid="{61EB11BC-A6D2-4065-A785-441B22431673}" name="id"/>
    <tableColumn id="3" xr3:uid="{F152C928-4A2B-4B50-8082-48C75E41B9A7}" name="aar"/>
    <tableColumn id="4" xr3:uid="{E188BCAC-61D3-4D72-BD57-013E9A39405E}" name="selskap"/>
    <tableColumn id="5" xr3:uid="{AE682005-2D1B-4AE3-8DE4-80769086048B}" name="NO1_A_MWh"/>
    <tableColumn id="6" xr3:uid="{01C940D5-36F7-45D3-A659-882E86680091}" name="NO2_A_MWh"/>
    <tableColumn id="7" xr3:uid="{26078625-17A9-420D-8438-00E8703ACB6E}" name="NO5_A_MWh"/>
    <tableColumn id="8" xr3:uid="{4F91D20F-A944-486C-BAA1-EE0E952FB52A}" name="NO3_A_MWh"/>
    <tableColumn id="9" xr3:uid="{2172284F-7752-46F0-A082-B9973D094752}" name="NO4_A_MWh"/>
    <tableColumn id="10" xr3:uid="{BCCEB24A-9443-4B39-9042-4827FEBD63B8}" name="Sum" dataDxfId="0">
      <calculatedColumnFormula>SUM(Table1[[#This Row],[NO1_A_MWh]:[NO4_A_MWh]])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F2B6-4CF8-4F21-AB82-D40B0F5EDB69}">
  <sheetPr>
    <tabColor theme="9" tint="0.59999389629810485"/>
  </sheetPr>
  <dimension ref="A1:D82"/>
  <sheetViews>
    <sheetView tabSelected="1" topLeftCell="A59" workbookViewId="0">
      <selection activeCell="C82" sqref="C82"/>
    </sheetView>
  </sheetViews>
  <sheetFormatPr baseColWidth="10" defaultRowHeight="14.4" x14ac:dyDescent="0.3"/>
  <cols>
    <col min="2" max="2" width="32.109375" bestFit="1" customWidth="1"/>
    <col min="3" max="3" width="18.33203125" bestFit="1" customWidth="1"/>
    <col min="4" max="4" width="42.21875" bestFit="1" customWidth="1"/>
  </cols>
  <sheetData>
    <row r="1" spans="1:4" x14ac:dyDescent="0.3">
      <c r="A1" s="38" t="s">
        <v>334</v>
      </c>
      <c r="B1" s="38" t="s">
        <v>335</v>
      </c>
      <c r="C1" s="38" t="s">
        <v>336</v>
      </c>
      <c r="D1" s="38" t="s">
        <v>340</v>
      </c>
    </row>
    <row r="2" spans="1:4" x14ac:dyDescent="0.3">
      <c r="A2">
        <v>824368082</v>
      </c>
      <c r="B2" t="str">
        <f>VLOOKUP(A2,'Beregning beløp per selskap'!$A$8:$K$93,2,FALSE)</f>
        <v>VANG ENERGIVERK AS</v>
      </c>
      <c r="C2" s="6">
        <f>VLOOKUP(A2,'Beregning beløp per selskap'!$A$8:$K$93,9,FALSE)</f>
        <v>467335.94959564274</v>
      </c>
    </row>
    <row r="3" spans="1:4" x14ac:dyDescent="0.3">
      <c r="A3">
        <v>824701482</v>
      </c>
      <c r="B3" t="str">
        <f>VLOOKUP(A3,'Beregning beløp per selskap'!$A$8:$K$93,2,FALSE)</f>
        <v>NOREFJELL NETT AS</v>
      </c>
      <c r="C3" s="6">
        <f>VLOOKUP(A3,'Beregning beløp per selskap'!$A$8:$K$93,9,FALSE)</f>
        <v>442552.98257163144</v>
      </c>
    </row>
    <row r="4" spans="1:4" x14ac:dyDescent="0.3">
      <c r="A4">
        <v>824914982</v>
      </c>
      <c r="B4" t="str">
        <f>VLOOKUP(A4,'Beregning beløp per selskap'!$A$8:$K$93,2,FALSE)</f>
        <v>JÆREN EVERK AS</v>
      </c>
      <c r="C4" s="6">
        <f>VLOOKUP(A4,'Beregning beløp per selskap'!$A$8:$K$93,9,FALSE)</f>
        <v>1266639.1071138342</v>
      </c>
    </row>
    <row r="5" spans="1:4" x14ac:dyDescent="0.3">
      <c r="A5">
        <v>877051412</v>
      </c>
      <c r="B5" t="str">
        <f>VLOOKUP(A5,'Beregning beløp per selskap'!$A$8:$K$93,2,FALSE)</f>
        <v>MODALEN KRAFTLAG SA</v>
      </c>
      <c r="C5" s="6">
        <f>VLOOKUP(A5,'Beregning beløp per selskap'!$A$8:$K$93,9,FALSE)</f>
        <v>150939.11227640125</v>
      </c>
    </row>
    <row r="6" spans="1:4" x14ac:dyDescent="0.3">
      <c r="A6">
        <v>882783022</v>
      </c>
      <c r="B6" t="str">
        <f>VLOOKUP(A6,'Beregning beløp per selskap'!$A$8:$K$93,2,FALSE)</f>
        <v>ETNA NETT AS</v>
      </c>
      <c r="C6" s="6">
        <f>VLOOKUP(A6,'Beregning beløp per selskap'!$A$8:$K$93,9,FALSE)</f>
        <v>1699796.8335040174</v>
      </c>
    </row>
    <row r="7" spans="1:4" x14ac:dyDescent="0.3">
      <c r="A7">
        <v>912631532</v>
      </c>
      <c r="B7" t="str">
        <f>VLOOKUP(A7,'Beregning beløp per selskap'!$A$8:$K$93,2,FALSE)</f>
        <v>LINJA AS</v>
      </c>
      <c r="C7" s="6">
        <f>VLOOKUP(A7,'Beregning beløp per selskap'!$A$8:$K$93,9,FALSE)+VLOOKUP(925315958,'Beregning beløp per selskap'!$A$8:$K$93,9,FALSE)</f>
        <v>0</v>
      </c>
    </row>
    <row r="8" spans="1:4" x14ac:dyDescent="0.3">
      <c r="A8">
        <v>914385261</v>
      </c>
      <c r="B8" t="str">
        <f>VLOOKUP(A8,'Beregning beløp per selskap'!$A$8:$K$93,11,FALSE)</f>
        <v>Stram AS</v>
      </c>
      <c r="C8" s="6">
        <f>VLOOKUP(A8,'Beregning beløp per selskap'!$A$8:$K$93,9,FALSE)</f>
        <v>0</v>
      </c>
    </row>
    <row r="9" spans="1:4" x14ac:dyDescent="0.3">
      <c r="A9">
        <v>915635857</v>
      </c>
      <c r="B9" t="str">
        <f>VLOOKUP(A9,'Beregning beløp per selskap'!$A$8:$K$93,2,FALSE)</f>
        <v>FAGNE AS</v>
      </c>
      <c r="C9" s="6">
        <f>VLOOKUP(A9,'Beregning beløp per selskap'!$A$8:$K$93,9,FALSE)</f>
        <v>15169338.805182723</v>
      </c>
    </row>
    <row r="10" spans="1:4" x14ac:dyDescent="0.3">
      <c r="A10">
        <v>915729290</v>
      </c>
      <c r="B10" t="str">
        <f>VLOOKUP(A10,'Beregning beløp per selskap'!$A$8:$K$93,2,FALSE)</f>
        <v>Aktieselskabet Saudefaldene</v>
      </c>
      <c r="C10" s="6">
        <f>VLOOKUP(A10,'Beregning beløp per selskap'!$A$8:$K$93,9,FALSE)</f>
        <v>1876527.681610238</v>
      </c>
    </row>
    <row r="11" spans="1:4" x14ac:dyDescent="0.3">
      <c r="A11">
        <v>916319908</v>
      </c>
      <c r="B11" t="str">
        <f>VLOOKUP(A11,'Beregning beløp per selskap'!$A$8:$K$93,2,FALSE)</f>
        <v>VEVIG AS</v>
      </c>
      <c r="C11" s="6">
        <f>VLOOKUP(A11,'Beregning beløp per selskap'!$A$8:$K$93,9,FALSE)+0</f>
        <v>3441685.3729059589</v>
      </c>
      <c r="D11" t="s">
        <v>337</v>
      </c>
    </row>
    <row r="12" spans="1:4" x14ac:dyDescent="0.3">
      <c r="A12">
        <v>916574894</v>
      </c>
      <c r="B12" t="str">
        <f>VLOOKUP(A12,'Beregning beløp per selskap'!$A$8:$K$93,2,FALSE)</f>
        <v>SØR-NORGE ALUMINIUM AS</v>
      </c>
      <c r="C12" s="6">
        <f>VLOOKUP(A12,'Beregning beløp per selskap'!$A$8:$K$93,9,FALSE)</f>
        <v>926719.13100562384</v>
      </c>
    </row>
    <row r="13" spans="1:4" x14ac:dyDescent="0.3">
      <c r="A13">
        <v>916763476</v>
      </c>
      <c r="B13" t="str">
        <f>VLOOKUP(A13,'Beregning beløp per selskap'!$A$8:$K$93,2,FALSE)</f>
        <v>TINFOS AS</v>
      </c>
      <c r="C13" s="6">
        <f>VLOOKUP(A13,'Beregning beløp per selskap'!$A$8:$K$93,9,FALSE)</f>
        <v>129109.47645589185</v>
      </c>
    </row>
    <row r="14" spans="1:4" x14ac:dyDescent="0.3">
      <c r="A14">
        <v>917424799</v>
      </c>
      <c r="B14" t="str">
        <f>VLOOKUP(A14,'Beregning beløp per selskap'!$A$8:$K$93,2,FALSE)</f>
        <v>LINEA AS</v>
      </c>
      <c r="C14" s="6">
        <f>VLOOKUP(A14,'Beregning beløp per selskap'!$A$8:$K$93,9,FALSE)</f>
        <v>0</v>
      </c>
    </row>
    <row r="15" spans="1:4" x14ac:dyDescent="0.3">
      <c r="A15">
        <v>917537534</v>
      </c>
      <c r="B15" t="str">
        <f>VLOOKUP(A15,'Beregning beløp per selskap'!$A$8:$K$93,2,FALSE)</f>
        <v>HYDRO ALUMINIUM AS</v>
      </c>
      <c r="C15" s="6">
        <f>VLOOKUP(A15,'Beregning beløp per selskap'!$A$8:$K$93,9,FALSE)</f>
        <v>376944.85019907216</v>
      </c>
    </row>
    <row r="16" spans="1:4" x14ac:dyDescent="0.3">
      <c r="A16">
        <v>917743193</v>
      </c>
      <c r="B16" t="str">
        <f>VLOOKUP(A16,'Beregning beløp per selskap'!$A$8:$K$93,2,FALSE)</f>
        <v>ASKER NETT AS</v>
      </c>
      <c r="C16" s="6">
        <f>VLOOKUP(A16,'Beregning beløp per selskap'!$A$8:$K$93,9,FALSE)</f>
        <v>1266422.7276079454</v>
      </c>
    </row>
    <row r="17" spans="1:3" x14ac:dyDescent="0.3">
      <c r="A17">
        <v>917856222</v>
      </c>
      <c r="B17" t="str">
        <f>VLOOKUP(A17,'Beregning beløp per selskap'!$A$8:$K$93,2,FALSE)</f>
        <v>MIDTNETT AS</v>
      </c>
      <c r="C17" s="6">
        <f>VLOOKUP(A17,'Beregning beløp per selskap'!$A$8:$K$93,9,FALSE)</f>
        <v>2410635.2686212957</v>
      </c>
    </row>
    <row r="18" spans="1:3" x14ac:dyDescent="0.3">
      <c r="A18">
        <v>917983550</v>
      </c>
      <c r="B18" t="str">
        <f>VLOOKUP(A18,'Beregning beløp per selskap'!$A$8:$K$93,2,FALSE)</f>
        <v>NORANETT HADSEL AS</v>
      </c>
      <c r="C18" s="6">
        <f>VLOOKUP(A18,'Beregning beløp per selskap'!$A$8:$K$93,9,FALSE)</f>
        <v>0</v>
      </c>
    </row>
    <row r="19" spans="1:3" x14ac:dyDescent="0.3">
      <c r="A19">
        <v>918312730</v>
      </c>
      <c r="B19" t="str">
        <f>VLOOKUP(A19,'Beregning beløp per selskap'!$A$8:$K$93,2,FALSE)</f>
        <v>ENIDA AS</v>
      </c>
      <c r="C19" s="6">
        <f>VLOOKUP(A19,'Beregning beløp per selskap'!$A$8:$K$93,9,FALSE)</f>
        <v>2597764.6405633101</v>
      </c>
    </row>
    <row r="20" spans="1:3" x14ac:dyDescent="0.3">
      <c r="A20">
        <v>918999361</v>
      </c>
      <c r="B20" t="str">
        <f>VLOOKUP(A20,'Beregning beløp per selskap'!$A$8:$K$93,2,FALSE)</f>
        <v>TENDRANETT AS</v>
      </c>
      <c r="C20" s="6">
        <f>VLOOKUP(A20,'Beregning beløp per selskap'!$A$8:$K$93,9,FALSE)</f>
        <v>2100160.0416014381</v>
      </c>
    </row>
    <row r="21" spans="1:3" x14ac:dyDescent="0.3">
      <c r="A21">
        <v>919173122</v>
      </c>
      <c r="B21" t="str">
        <f>VLOOKUP(A21,'Beregning beløp per selskap'!$A$8:$K$93,11,FALSE)</f>
        <v>Meløy Energi AS</v>
      </c>
      <c r="C21" s="6">
        <f>VLOOKUP(A21,'Beregning beløp per selskap'!$A$8:$K$93,9,FALSE)</f>
        <v>0</v>
      </c>
    </row>
    <row r="22" spans="1:3" x14ac:dyDescent="0.3">
      <c r="A22">
        <v>919415096</v>
      </c>
      <c r="B22" t="str">
        <f>VLOOKUP(A22,'Beregning beløp per selskap'!$A$8:$K$93,2,FALSE)</f>
        <v>INDRE HORDALAND KRAFTNETT AS</v>
      </c>
      <c r="C22" s="6">
        <f>VLOOKUP(A22,'Beregning beløp per selskap'!$A$8:$K$93,9,FALSE)</f>
        <v>1468245.753763142</v>
      </c>
    </row>
    <row r="23" spans="1:3" x14ac:dyDescent="0.3">
      <c r="A23">
        <v>919884452</v>
      </c>
      <c r="B23" t="str">
        <f>VLOOKUP(A23,'Beregning beløp per selskap'!$A$8:$K$93,2,FALSE)</f>
        <v>RØROS E-VERK NETT AS</v>
      </c>
      <c r="C23" s="6">
        <f>VLOOKUP(A23,'Beregning beløp per selskap'!$A$8:$K$93,9,FALSE)</f>
        <v>990269.66648324765</v>
      </c>
    </row>
    <row r="24" spans="1:3" x14ac:dyDescent="0.3">
      <c r="A24">
        <v>921025610</v>
      </c>
      <c r="B24" t="str">
        <f>VLOOKUP(A24,'Beregning beløp per selskap'!$A$8:$K$93,2,FALSE)</f>
        <v>SVABO INDUSTRINETT AS</v>
      </c>
      <c r="C24" s="6">
        <f>VLOOKUP(A24,'Beregning beløp per selskap'!$A$8:$K$93,9,FALSE)</f>
        <v>0</v>
      </c>
    </row>
    <row r="25" spans="1:3" x14ac:dyDescent="0.3">
      <c r="A25">
        <v>921680554</v>
      </c>
      <c r="B25" t="str">
        <f>VLOOKUP(A25,'Beregning beløp per selskap'!$A$8:$K$93,2,FALSE)</f>
        <v>NORANETT ANDØY AS</v>
      </c>
      <c r="C25" s="6">
        <f>VLOOKUP(A25,'Beregning beløp per selskap'!$A$8:$K$93,9,FALSE)</f>
        <v>0</v>
      </c>
    </row>
    <row r="26" spans="1:3" x14ac:dyDescent="0.3">
      <c r="A26">
        <v>921683057</v>
      </c>
      <c r="B26" t="str">
        <f>VLOOKUP(A26,'Beregning beløp per selskap'!$A$8:$K$93,2,FALSE)</f>
        <v>VISSI AS</v>
      </c>
      <c r="C26" s="6">
        <f>VLOOKUP(A26,'Beregning beløp per selskap'!$A$8:$K$93,9,FALSE)</f>
        <v>0</v>
      </c>
    </row>
    <row r="27" spans="1:3" x14ac:dyDescent="0.3">
      <c r="A27">
        <v>921688679</v>
      </c>
      <c r="B27" t="str">
        <f>VLOOKUP(A27,'Beregning beløp per selskap'!$A$8:$K$93,2,FALSE)</f>
        <v>NETTSELSKAPET AS</v>
      </c>
      <c r="C27" s="6">
        <f>VLOOKUP(A27,'Beregning beløp per selskap'!$A$8:$K$93,9,FALSE)</f>
        <v>0</v>
      </c>
    </row>
    <row r="28" spans="1:3" x14ac:dyDescent="0.3">
      <c r="A28">
        <v>922694435</v>
      </c>
      <c r="B28" t="str">
        <f>VLOOKUP(A28,'Beregning beløp per selskap'!$A$8:$K$93,2,FALSE)</f>
        <v>STRAUMNETT AS</v>
      </c>
      <c r="C28" s="6">
        <f>VLOOKUP(A28,'Beregning beløp per selskap'!$A$8:$K$93,9,FALSE)</f>
        <v>539801.04795305897</v>
      </c>
    </row>
    <row r="29" spans="1:3" x14ac:dyDescent="0.3">
      <c r="A29">
        <v>923152601</v>
      </c>
      <c r="B29" t="str">
        <f>VLOOKUP(A29,'Beregning beløp per selskap'!$A$8:$K$93,2,FALSE)</f>
        <v>KYSTNETT AS</v>
      </c>
      <c r="C29" s="6">
        <f>VLOOKUP(A29,'Beregning beløp per selskap'!$A$8:$K$93,9,FALSE)</f>
        <v>0</v>
      </c>
    </row>
    <row r="30" spans="1:3" x14ac:dyDescent="0.3">
      <c r="A30">
        <v>923354204</v>
      </c>
      <c r="B30" t="str">
        <f>VLOOKUP(A30,'Beregning beløp per selskap'!$A$8:$K$93,2,FALSE)</f>
        <v>FJELLNETT AS</v>
      </c>
      <c r="C30" s="6">
        <f>VLOOKUP(A30,'Beregning beløp per selskap'!$A$8:$K$93,9,FALSE)</f>
        <v>0</v>
      </c>
    </row>
    <row r="31" spans="1:3" x14ac:dyDescent="0.3">
      <c r="A31">
        <v>923436596</v>
      </c>
      <c r="B31" t="str">
        <f>VLOOKUP(A31,'Beregning beløp per selskap'!$A$8:$K$93,2,FALSE)</f>
        <v>KLIVE AS</v>
      </c>
      <c r="C31" s="6">
        <f>VLOOKUP(A31,'Beregning beløp per selskap'!$A$8:$K$93,9,FALSE)</f>
        <v>1996902.7184867733</v>
      </c>
    </row>
    <row r="32" spans="1:3" x14ac:dyDescent="0.3">
      <c r="A32">
        <v>923488960</v>
      </c>
      <c r="B32" t="str">
        <f>VLOOKUP(A32,'Beregning beløp per selskap'!$A$8:$K$93,2,FALSE)</f>
        <v>HØLAND OG SETSKOG ELVERK AS</v>
      </c>
      <c r="C32" s="6">
        <f>VLOOKUP(A32,'Beregning beløp per selskap'!$A$8:$K$93,9,FALSE)</f>
        <v>1252523.2857849551</v>
      </c>
    </row>
    <row r="33" spans="1:4" x14ac:dyDescent="0.3">
      <c r="A33">
        <v>923789324</v>
      </c>
      <c r="B33" t="str">
        <f>VLOOKUP(A33,'Beregning beløp per selskap'!$A$8:$K$93,11,FALSE)</f>
        <v>Haringnett AS</v>
      </c>
      <c r="C33" s="6">
        <f>VLOOKUP(A33,'Beregning beløp per selskap'!$A$8:$K$93,9,FALSE)</f>
        <v>710276.02508663712</v>
      </c>
    </row>
    <row r="34" spans="1:4" x14ac:dyDescent="0.3">
      <c r="A34">
        <v>923819177</v>
      </c>
      <c r="B34" t="str">
        <f>VLOOKUP(A34,'Beregning beløp per selskap'!$A$8:$K$93,2,FALSE)</f>
        <v>S-NETT AS</v>
      </c>
      <c r="C34" s="6">
        <f>VLOOKUP(A34,'Beregning beløp per selskap'!$A$8:$K$93,9,FALSE)</f>
        <v>0</v>
      </c>
    </row>
    <row r="35" spans="1:4" x14ac:dyDescent="0.3">
      <c r="A35">
        <v>923833706</v>
      </c>
      <c r="B35" t="str">
        <f>VLOOKUP(A35,'Beregning beløp per selskap'!$A$8:$K$93,2,FALSE)</f>
        <v>LYSNA AS</v>
      </c>
      <c r="C35" s="6">
        <f>VLOOKUP(A35,'Beregning beløp per selskap'!$A$8:$K$93,9,FALSE)</f>
        <v>912510.25740624522</v>
      </c>
    </row>
    <row r="36" spans="1:4" x14ac:dyDescent="0.3">
      <c r="A36">
        <v>923934138</v>
      </c>
      <c r="B36" t="str">
        <f>VLOOKUP(A36,'Beregning beløp per selskap'!$A$8:$K$93,2,FALSE)</f>
        <v>BØMLO KRAFTNETT AS</v>
      </c>
      <c r="C36" s="6">
        <f>VLOOKUP(A36,'Beregning beløp per selskap'!$A$8:$K$93,9,FALSE)</f>
        <v>770284.89762785018</v>
      </c>
    </row>
    <row r="37" spans="1:4" x14ac:dyDescent="0.3">
      <c r="A37">
        <v>923993355</v>
      </c>
      <c r="B37" t="str">
        <f>VLOOKUP(A37,'Beregning beløp per selskap'!$A$8:$K$93,2,FALSE)</f>
        <v>AREA NETT AS</v>
      </c>
      <c r="C37" s="6">
        <f>VLOOKUP(A37,'Beregning beløp per selskap'!$A$8:$K$93,9,FALSE)</f>
        <v>0</v>
      </c>
      <c r="D37" t="s">
        <v>339</v>
      </c>
    </row>
    <row r="38" spans="1:4" x14ac:dyDescent="0.3">
      <c r="A38">
        <v>924004150</v>
      </c>
      <c r="B38" t="str">
        <f>VLOOKUP(A38,'Beregning beløp per selskap'!$A$8:$K$93,2,FALSE)</f>
        <v>HAVNETT AS</v>
      </c>
      <c r="C38" s="6">
        <f>VLOOKUP(A38,'Beregning beløp per selskap'!$A$8:$K$93,9,FALSE)</f>
        <v>1093263.5244444939</v>
      </c>
    </row>
    <row r="39" spans="1:4" x14ac:dyDescent="0.3">
      <c r="A39">
        <v>924330678</v>
      </c>
      <c r="B39" t="str">
        <f>VLOOKUP(A39,'Beregning beløp per selskap'!$A$8:$K$93,11,FALSE)</f>
        <v>Netera AS</v>
      </c>
      <c r="C39" s="6">
        <f>VLOOKUP(A39,'Beregning beløp per selskap'!$A$8:$K$93,9,FALSE)</f>
        <v>0</v>
      </c>
    </row>
    <row r="40" spans="1:4" x14ac:dyDescent="0.3">
      <c r="A40">
        <v>924527994</v>
      </c>
      <c r="B40" t="str">
        <f>VLOOKUP(A40,'Beregning beløp per selskap'!$A$8:$K$93,2,FALSE)</f>
        <v>BREHEIM NETT AS</v>
      </c>
      <c r="C40" s="6">
        <f>VLOOKUP(A40,'Beregning beløp per selskap'!$A$8:$K$93,9,FALSE)</f>
        <v>930409.2061867828</v>
      </c>
    </row>
    <row r="41" spans="1:4" x14ac:dyDescent="0.3">
      <c r="A41">
        <v>924619260</v>
      </c>
      <c r="B41" t="str">
        <f>VLOOKUP(A41,'Beregning beløp per selskap'!$A$8:$K$93,2,FALSE)</f>
        <v>SYGNIR AS</v>
      </c>
      <c r="C41" s="6">
        <f>VLOOKUP(A41,'Beregning beløp per selskap'!$A$8:$K$93,9,FALSE)</f>
        <v>4072191.0030781506</v>
      </c>
    </row>
    <row r="42" spans="1:4" x14ac:dyDescent="0.3">
      <c r="A42">
        <v>924862602</v>
      </c>
      <c r="B42" t="str">
        <f>VLOOKUP(A42,'Beregning beløp per selskap'!$A$8:$K$93,2,FALSE)</f>
        <v>DE NETT AS</v>
      </c>
      <c r="C42" s="6">
        <f>VLOOKUP(A42,'Beregning beløp per selskap'!$A$8:$K$93,9,FALSE)</f>
        <v>518623.88637731806</v>
      </c>
    </row>
    <row r="43" spans="1:4" x14ac:dyDescent="0.3">
      <c r="A43">
        <v>924940379</v>
      </c>
      <c r="B43" t="str">
        <f>VLOOKUP(A43,'Beregning beløp per selskap'!$A$8:$K$93,2,FALSE)</f>
        <v>STANNUM AS</v>
      </c>
      <c r="C43" s="6">
        <f>VLOOKUP(A43,'Beregning beløp per selskap'!$A$8:$K$93,9,FALSE)</f>
        <v>1986919.6995746407</v>
      </c>
    </row>
    <row r="44" spans="1:4" x14ac:dyDescent="0.3">
      <c r="A44">
        <v>925017809</v>
      </c>
      <c r="B44" t="str">
        <f>VLOOKUP(A44,'Beregning beløp per selskap'!$A$8:$K$93,2,FALSE)</f>
        <v>RK NETT AS</v>
      </c>
      <c r="C44" s="6">
        <f>VLOOKUP(A44,'Beregning beløp per selskap'!$A$8:$K$93,9,FALSE)</f>
        <v>730800.62387573079</v>
      </c>
    </row>
    <row r="45" spans="1:4" x14ac:dyDescent="0.3">
      <c r="A45">
        <v>925067911</v>
      </c>
      <c r="B45" t="str">
        <f>VLOOKUP(A45,'Beregning beløp per selskap'!$A$8:$K$93,2,FALSE)</f>
        <v>R-NETT AS</v>
      </c>
      <c r="C45" s="6">
        <f>VLOOKUP(A45,'Beregning beløp per selskap'!$A$8:$K$93,9,FALSE)</f>
        <v>206131.34477114212</v>
      </c>
    </row>
    <row r="46" spans="1:4" x14ac:dyDescent="0.3">
      <c r="A46">
        <v>925336637</v>
      </c>
      <c r="B46" t="str">
        <f>VLOOKUP(A46,'Beregning beløp per selskap'!$A$8:$K$93,2,FALSE)</f>
        <v>ALUT AS</v>
      </c>
      <c r="C46" s="6">
        <f>VLOOKUP(A46,'Beregning beløp per selskap'!$A$8:$K$93,9,FALSE)</f>
        <v>0</v>
      </c>
    </row>
    <row r="47" spans="1:4" x14ac:dyDescent="0.3">
      <c r="A47">
        <v>925354813</v>
      </c>
      <c r="B47" t="str">
        <f>VLOOKUP(A47,'Beregning beløp per selskap'!$A$8:$K$93,2,FALSE)</f>
        <v>STRAUMEN NETT AS</v>
      </c>
      <c r="C47" s="6">
        <f>VLOOKUP(A47,'Beregning beløp per selskap'!$A$8:$K$93,9,FALSE)</f>
        <v>0</v>
      </c>
    </row>
    <row r="48" spans="1:4" x14ac:dyDescent="0.3">
      <c r="A48">
        <v>925549738</v>
      </c>
      <c r="B48" t="str">
        <f>VLOOKUP(A48,'Beregning beløp per selskap'!$A$8:$K$93,2,FALSE)</f>
        <v>FØRE AS</v>
      </c>
      <c r="C48" s="6">
        <f>VLOOKUP(A48,'Beregning beløp per selskap'!$A$8:$K$93,9,FALSE)</f>
        <v>1617762.2335600166</v>
      </c>
    </row>
    <row r="49" spans="1:4" x14ac:dyDescent="0.3">
      <c r="A49">
        <v>925668389</v>
      </c>
      <c r="B49" t="str">
        <f>VLOOKUP(A49,'Beregning beløp per selskap'!$A$8:$K$93,2,FALSE)</f>
        <v>MELLOM AS</v>
      </c>
      <c r="C49" s="6">
        <f>VLOOKUP(A49,'Beregning beløp per selskap'!$A$8:$K$93,9,FALSE)</f>
        <v>0</v>
      </c>
    </row>
    <row r="50" spans="1:4" x14ac:dyDescent="0.3">
      <c r="A50">
        <v>925803375</v>
      </c>
      <c r="B50" t="str">
        <f>VLOOKUP(A50,'Beregning beløp per selskap'!$A$8:$K$93,2,FALSE)</f>
        <v>TELEMARK NETT AS</v>
      </c>
      <c r="C50" s="6">
        <f>VLOOKUP(A50,'Beregning beløp per selskap'!$A$8:$K$93,9,FALSE)</f>
        <v>3697995.9780228841</v>
      </c>
    </row>
    <row r="51" spans="1:4" x14ac:dyDescent="0.3">
      <c r="A51">
        <v>926377841</v>
      </c>
      <c r="B51" t="str">
        <f>VLOOKUP(A51,'Beregning beløp per selskap'!$A$8:$K$93,2,FALSE)</f>
        <v>ROMSDALSNETT AS</v>
      </c>
      <c r="C51" s="6">
        <f>VLOOKUP(A51,'Beregning beløp per selskap'!$A$8:$K$93,9,FALSE)</f>
        <v>0</v>
      </c>
    </row>
    <row r="52" spans="1:4" x14ac:dyDescent="0.3">
      <c r="A52">
        <v>930187240</v>
      </c>
      <c r="B52" t="str">
        <f>VLOOKUP(A52,'Beregning beløp per selskap'!$A$8:$K$93,2,FALSE)</f>
        <v>HYDRO ENERGI AS</v>
      </c>
      <c r="C52" s="6">
        <f>VLOOKUP(A52,'Beregning beløp per selskap'!$A$8:$K$93,9,FALSE)</f>
        <v>39211.026182900503</v>
      </c>
    </row>
    <row r="53" spans="1:4" x14ac:dyDescent="0.3">
      <c r="A53">
        <v>953181606</v>
      </c>
      <c r="B53" t="str">
        <f>VLOOKUP(A53,'Beregning beløp per selskap'!$A$8:$K$93,2,FALSE)</f>
        <v>BINDAL KRAFTLAG SA</v>
      </c>
      <c r="C53" s="6">
        <f>VLOOKUP(A53,'Beregning beløp per selskap'!$A$8:$K$93,9,FALSE)</f>
        <v>0</v>
      </c>
    </row>
    <row r="54" spans="1:4" x14ac:dyDescent="0.3">
      <c r="A54">
        <v>953681781</v>
      </c>
      <c r="B54" t="str">
        <f>VLOOKUP(A54,'Beregning beløp per selskap'!$A$8:$K$93,2,FALSE)</f>
        <v>GRIUG AS</v>
      </c>
      <c r="C54" s="6">
        <f>VLOOKUP(A54,'Beregning beløp per selskap'!$A$8:$K$93,9,FALSE)</f>
        <v>1995618.9160763435</v>
      </c>
    </row>
    <row r="55" spans="1:4" x14ac:dyDescent="0.3">
      <c r="A55">
        <v>966731508</v>
      </c>
      <c r="B55" t="str">
        <f>VLOOKUP(A55,'Beregning beløp per selskap'!$A$8:$K$93,2,FALSE)</f>
        <v>EVERKET AS</v>
      </c>
      <c r="C55" s="6">
        <f>VLOOKUP(A55,'Beregning beløp per selskap'!$A$8:$K$93,9,FALSE)</f>
        <v>1525404.5551640559</v>
      </c>
    </row>
    <row r="56" spans="1:4" x14ac:dyDescent="0.3">
      <c r="A56">
        <v>967670170</v>
      </c>
      <c r="B56" t="str">
        <f>VLOOKUP(A56,'Beregning beløp per selskap'!$A$8:$K$93,2,FALSE)</f>
        <v>UVDAL KRAFTFORSYNING SA</v>
      </c>
      <c r="C56" s="6">
        <f>VLOOKUP(A56,'Beregning beløp per selskap'!$A$8:$K$93,9,FALSE)</f>
        <v>227663.7658774931</v>
      </c>
    </row>
    <row r="57" spans="1:4" x14ac:dyDescent="0.3">
      <c r="A57">
        <v>968168134</v>
      </c>
      <c r="B57" t="str">
        <f>VLOOKUP(A57,'Beregning beløp per selskap'!$A$8:$K$93,2,FALSE)</f>
        <v>VESTALL AS</v>
      </c>
      <c r="C57" s="6">
        <f>VLOOKUP(A57,'Beregning beløp per selskap'!$A$8:$K$93,9,FALSE)</f>
        <v>0</v>
      </c>
    </row>
    <row r="58" spans="1:4" x14ac:dyDescent="0.3">
      <c r="A58">
        <v>968398083</v>
      </c>
      <c r="B58" t="str">
        <f>VLOOKUP(A58,'Beregning beløp per selskap'!$A$8:$K$93,2,FALSE)</f>
        <v>RAKKESTAD ENERGI AS</v>
      </c>
      <c r="C58" s="6">
        <f>VLOOKUP(A58,'Beregning beløp per selskap'!$A$8:$K$93,9,FALSE)</f>
        <v>711231.81554623076</v>
      </c>
    </row>
    <row r="59" spans="1:4" x14ac:dyDescent="0.3">
      <c r="A59">
        <v>971058854</v>
      </c>
      <c r="B59" t="str">
        <f>VLOOKUP(A59,'Beregning beløp per selskap'!$A$8:$K$93,2,FALSE)</f>
        <v>BARENTS NETT AS</v>
      </c>
      <c r="C59" s="6">
        <f>VLOOKUP(A59,'Beregning beløp per selskap'!$A$8:$K$93,9,FALSE)</f>
        <v>0</v>
      </c>
    </row>
    <row r="60" spans="1:4" x14ac:dyDescent="0.3">
      <c r="A60">
        <v>971589752</v>
      </c>
      <c r="B60" t="str">
        <f>VLOOKUP(A60,'Beregning beløp per selskap'!$A$8:$K$93,11,FALSE)</f>
        <v>Føie AS</v>
      </c>
      <c r="C60" s="6">
        <f>VLOOKUP(A60,'Beregning beløp per selskap'!$A$8:$K$93,9,FALSE)+VLOOKUP(987626844,'Beregning beløp per selskap'!$A$8:$K$93,9,FALSE)+VLOOKUP(923050612,'Beregning beløp per selskap'!$A$8:$K$93,9,FALSE)</f>
        <v>8688780.7760781795</v>
      </c>
      <c r="D60" t="s">
        <v>338</v>
      </c>
    </row>
    <row r="61" spans="1:4" x14ac:dyDescent="0.3">
      <c r="A61">
        <v>976894677</v>
      </c>
      <c r="B61" t="str">
        <f>VLOOKUP(A61,'Beregning beløp per selskap'!$A$8:$K$93,11,FALSE)</f>
        <v>Hafslund Kraft AS</v>
      </c>
      <c r="C61" s="6">
        <f>VLOOKUP(A61,'Beregning beløp per selskap'!$A$8:$K$93,9,FALSE)</f>
        <v>76942.93142072513</v>
      </c>
    </row>
    <row r="62" spans="1:4" x14ac:dyDescent="0.3">
      <c r="A62">
        <v>976944801</v>
      </c>
      <c r="B62" t="str">
        <f>VLOOKUP(A62,'Beregning beløp per selskap'!$A$8:$K$93,2,FALSE)</f>
        <v>BKK AS</v>
      </c>
      <c r="C62" s="6">
        <f>VLOOKUP(A62,'Beregning beløp per selskap'!$A$8:$K$93,9,FALSE)</f>
        <v>36912875.834887773</v>
      </c>
    </row>
    <row r="63" spans="1:4" x14ac:dyDescent="0.3">
      <c r="A63">
        <v>977285712</v>
      </c>
      <c r="B63" t="str">
        <f>VLOOKUP(A63,'Beregning beløp per selskap'!$A$8:$K$93,2,FALSE)</f>
        <v>KE NETT AS</v>
      </c>
      <c r="C63" s="6">
        <f>VLOOKUP(A63,'Beregning beløp per selskap'!$A$8:$K$93,9,FALSE)</f>
        <v>1809172.1557977994</v>
      </c>
    </row>
    <row r="64" spans="1:4" x14ac:dyDescent="0.3">
      <c r="A64">
        <v>978631029</v>
      </c>
      <c r="B64" t="str">
        <f>VLOOKUP(A64,'Beregning beløp per selskap'!$A$8:$K$93,2,FALSE)</f>
        <v>TENSIO TS AS</v>
      </c>
      <c r="C64" s="6">
        <f>VLOOKUP(A64,'Beregning beløp per selskap'!$A$8:$K$93,9,FALSE)</f>
        <v>0</v>
      </c>
    </row>
    <row r="65" spans="1:3" x14ac:dyDescent="0.3">
      <c r="A65">
        <v>979151950</v>
      </c>
      <c r="B65" t="str">
        <f>VLOOKUP(A65,'Beregning beløp per selskap'!$A$8:$K$93,2,FALSE)</f>
        <v>ARVA AS</v>
      </c>
      <c r="C65" s="6">
        <f>VLOOKUP(A65,'Beregning beløp per selskap'!$A$8:$K$93,9,FALSE)</f>
        <v>0</v>
      </c>
    </row>
    <row r="66" spans="1:3" x14ac:dyDescent="0.3">
      <c r="A66">
        <v>979379455</v>
      </c>
      <c r="B66" t="str">
        <f>VLOOKUP(A66,'Beregning beløp per selskap'!$A$8:$K$93,2,FALSE)</f>
        <v>ELINETT AS</v>
      </c>
      <c r="C66" s="6">
        <f>VLOOKUP(A66,'Beregning beløp per selskap'!$A$8:$K$93,9,FALSE)</f>
        <v>0</v>
      </c>
    </row>
    <row r="67" spans="1:3" x14ac:dyDescent="0.3">
      <c r="A67">
        <v>979399901</v>
      </c>
      <c r="B67" t="str">
        <f>VLOOKUP(A67,'Beregning beløp per selskap'!$A$8:$K$93,2,FALSE)</f>
        <v>VESTMAR NETT AS</v>
      </c>
      <c r="C67" s="6">
        <f>VLOOKUP(A67,'Beregning beløp per selskap'!$A$8:$K$93,9,FALSE)</f>
        <v>1178380.1422561561</v>
      </c>
    </row>
    <row r="68" spans="1:3" x14ac:dyDescent="0.3">
      <c r="A68">
        <v>979422679</v>
      </c>
      <c r="B68" t="str">
        <f>VLOOKUP(A68,'Beregning beløp per selskap'!$A$8:$K$93,2,FALSE)</f>
        <v>LEDE AS</v>
      </c>
      <c r="C68" s="6">
        <f>VLOOKUP(A68,'Beregning beløp per selskap'!$A$8:$K$93,9,FALSE)</f>
        <v>46403858.571232073</v>
      </c>
    </row>
    <row r="69" spans="1:3" x14ac:dyDescent="0.3">
      <c r="A69">
        <v>979497482</v>
      </c>
      <c r="B69" t="str">
        <f>VLOOKUP(A69,'Beregning beløp per selskap'!$A$8:$K$93,2,FALSE)</f>
        <v>ELVENETT AS</v>
      </c>
      <c r="C69" s="6">
        <f>VLOOKUP(A69,'Beregning beløp per selskap'!$A$8:$K$93,9,FALSE)</f>
        <v>2543991.2340362137</v>
      </c>
    </row>
    <row r="70" spans="1:3" x14ac:dyDescent="0.3">
      <c r="A70">
        <v>980038408</v>
      </c>
      <c r="B70" t="str">
        <f>VLOOKUP(A70,'Beregning beløp per selskap'!$A$8:$K$93,2,FALSE)</f>
        <v>LNETT AS</v>
      </c>
      <c r="C70" s="6">
        <f>VLOOKUP(A70,'Beregning beløp per selskap'!$A$8:$K$93,9,FALSE)</f>
        <v>29132972.711187411</v>
      </c>
    </row>
    <row r="71" spans="1:3" x14ac:dyDescent="0.3">
      <c r="A71">
        <v>980234088</v>
      </c>
      <c r="B71" t="str">
        <f>VLOOKUP(A71,'Beregning beløp per selskap'!$A$8:$K$93,2,FALSE)</f>
        <v>NORGESNETT AS</v>
      </c>
      <c r="C71" s="6">
        <f>VLOOKUP(A71,'Beregning beløp per selskap'!$A$8:$K$93,9,FALSE)</f>
        <v>12848224.237109795</v>
      </c>
    </row>
    <row r="72" spans="1:3" x14ac:dyDescent="0.3">
      <c r="A72">
        <v>980489698</v>
      </c>
      <c r="B72" t="str">
        <f>VLOOKUP(A72,'Beregning beløp per selskap'!$A$8:$K$93,2,FALSE)</f>
        <v>ELVIA AS</v>
      </c>
      <c r="C72" s="6">
        <f>VLOOKUP(A72,'Beregning beløp per selskap'!$A$8:$K$93,9,FALSE)</f>
        <v>183025096.26213625</v>
      </c>
    </row>
    <row r="73" spans="1:3" x14ac:dyDescent="0.3">
      <c r="A73">
        <v>980824586</v>
      </c>
      <c r="B73" t="str">
        <f>VLOOKUP(A73,'Beregning beløp per selskap'!$A$8:$K$93,2,FALSE)</f>
        <v>NORDVEST NETT AS</v>
      </c>
      <c r="C73" s="6">
        <f>VLOOKUP(A73,'Beregning beløp per selskap'!$A$8:$K$93,9,FALSE)</f>
        <v>0</v>
      </c>
    </row>
    <row r="74" spans="1:3" x14ac:dyDescent="0.3">
      <c r="A74">
        <v>982897327</v>
      </c>
      <c r="B74" t="str">
        <f>VLOOKUP(A74,'Beregning beløp per selskap'!$A$8:$K$93,2,FALSE)</f>
        <v>LUCERNA AS</v>
      </c>
      <c r="C74" s="6">
        <f>VLOOKUP(A74,'Beregning beløp per selskap'!$A$8:$K$93,9,FALSE)</f>
        <v>0</v>
      </c>
    </row>
    <row r="75" spans="1:3" x14ac:dyDescent="0.3">
      <c r="A75">
        <v>982974011</v>
      </c>
      <c r="B75" t="str">
        <f>VLOOKUP(A75,'Beregning beløp per selskap'!$A$8:$K$93,2,FALSE)</f>
        <v>GLITRE NETT AS</v>
      </c>
      <c r="C75" s="6">
        <f>VLOOKUP(A75,'Beregning beløp per selskap'!$A$8:$K$93,9,FALSE)</f>
        <v>62914506.478335537</v>
      </c>
    </row>
    <row r="76" spans="1:3" x14ac:dyDescent="0.3">
      <c r="A76">
        <v>985411131</v>
      </c>
      <c r="B76" t="str">
        <f>VLOOKUP(A76,'Beregning beløp per selskap'!$A$8:$K$93,2,FALSE)</f>
        <v>NORANETT AS</v>
      </c>
      <c r="C76" s="6">
        <f>VLOOKUP(A76,'Beregning beløp per selskap'!$A$8:$K$93,9,FALSE)</f>
        <v>0</v>
      </c>
    </row>
    <row r="77" spans="1:3" x14ac:dyDescent="0.3">
      <c r="A77">
        <v>986347801</v>
      </c>
      <c r="B77" t="str">
        <f>VLOOKUP(A77,'Beregning beløp per selskap'!$A$8:$K$93,2,FALSE)</f>
        <v>ELMEA AS</v>
      </c>
      <c r="C77" s="6">
        <f>VLOOKUP(A77,'Beregning beløp per selskap'!$A$8:$K$93,9,FALSE)</f>
        <v>0</v>
      </c>
    </row>
    <row r="78" spans="1:3" x14ac:dyDescent="0.3">
      <c r="A78">
        <v>987059729</v>
      </c>
      <c r="B78" t="str">
        <f>VLOOKUP(A78,'Beregning beløp per selskap'!$A$8:$K$93,2,FALSE)</f>
        <v>STATKRAFT ENERGI AS</v>
      </c>
      <c r="C78" s="6">
        <f>VLOOKUP(A78,'Beregning beløp per selskap'!$A$8:$K$93,9,FALSE)</f>
        <v>112522.21602094696</v>
      </c>
    </row>
    <row r="79" spans="1:3" x14ac:dyDescent="0.3">
      <c r="A79">
        <v>988807648</v>
      </c>
      <c r="B79" t="str">
        <f>VLOOKUP(A79,'Beregning beløp per selskap'!$A$8:$K$93,2,FALSE)</f>
        <v>TENSIO TN AS</v>
      </c>
      <c r="C79" s="6">
        <f>VLOOKUP(A79,'Beregning beløp per selskap'!$A$8:$K$93,9,FALSE)</f>
        <v>0</v>
      </c>
    </row>
    <row r="80" spans="1:3" x14ac:dyDescent="0.3">
      <c r="A80">
        <v>997712099</v>
      </c>
      <c r="B80" t="str">
        <f>VLOOKUP(A80,'Beregning beløp per selskap'!$A$8:$K$93,2,FALSE)</f>
        <v>SØR AURDAL ENERGI AS</v>
      </c>
      <c r="C80" s="6">
        <f>VLOOKUP(A80,'Beregning beløp per selskap'!$A$8:$K$93,9,FALSE)</f>
        <v>269858.97426145704</v>
      </c>
    </row>
    <row r="81" spans="1:3" x14ac:dyDescent="0.3">
      <c r="A81">
        <v>998509289</v>
      </c>
      <c r="B81" t="str">
        <f>VLOOKUP(A81,'Beregning beløp per selskap'!$A$8:$K$93,2,FALSE)</f>
        <v>HERØYA NETT AS</v>
      </c>
      <c r="C81" s="6">
        <f>VLOOKUP(A81,'Beregning beløp per selskap'!$A$8:$K$93,9,FALSE)</f>
        <v>769055.2835663656</v>
      </c>
    </row>
    <row r="82" spans="1:3" x14ac:dyDescent="0.3">
      <c r="C82" s="40">
        <f>SUM(C2:C81)</f>
        <v>449002851.02047181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C488-BC81-4E72-9169-437D806D6E53}">
  <sheetPr>
    <tabColor theme="2"/>
  </sheetPr>
  <dimension ref="A1:M97"/>
  <sheetViews>
    <sheetView workbookViewId="0">
      <selection activeCell="K56" sqref="K56"/>
    </sheetView>
  </sheetViews>
  <sheetFormatPr baseColWidth="10" defaultColWidth="9.109375" defaultRowHeight="14.4" x14ac:dyDescent="0.3"/>
  <cols>
    <col min="1" max="1" width="16.33203125" customWidth="1"/>
    <col min="2" max="2" width="32.6640625" bestFit="1" customWidth="1"/>
    <col min="3" max="3" width="12.6640625" bestFit="1" customWidth="1"/>
    <col min="4" max="4" width="12" customWidth="1"/>
    <col min="5" max="5" width="12.6640625" customWidth="1"/>
    <col min="6" max="6" width="15.109375" customWidth="1"/>
    <col min="7" max="7" width="12.88671875" customWidth="1"/>
    <col min="8" max="8" width="15" customWidth="1"/>
    <col min="9" max="9" width="14" customWidth="1"/>
    <col min="10" max="10" width="17.33203125" bestFit="1" customWidth="1"/>
    <col min="11" max="12" width="15.109375" customWidth="1"/>
  </cols>
  <sheetData>
    <row r="1" spans="1:13" x14ac:dyDescent="0.3">
      <c r="A1" t="s">
        <v>7</v>
      </c>
      <c r="B1" s="6">
        <f>F5-H5</f>
        <v>449002851.02047217</v>
      </c>
    </row>
    <row r="2" spans="1:13" x14ac:dyDescent="0.3">
      <c r="A2" t="s">
        <v>170</v>
      </c>
      <c r="B2" s="21">
        <v>350</v>
      </c>
      <c r="M2" s="6"/>
    </row>
    <row r="3" spans="1:13" x14ac:dyDescent="0.3">
      <c r="B3" s="22"/>
      <c r="L3" s="10"/>
      <c r="M3" s="10"/>
    </row>
    <row r="5" spans="1:13" x14ac:dyDescent="0.3">
      <c r="C5" s="4">
        <f>SUM(C8:C96)</f>
        <v>5325762</v>
      </c>
      <c r="D5" t="s">
        <v>313</v>
      </c>
      <c r="E5" s="30">
        <f>(Forutsetninger!B16+Forutsetninger!B17+Forutsetninger!B18)/(SUM(Forutsetninger!B16:B27))</f>
        <v>0.30937064474867254</v>
      </c>
      <c r="F5" s="5">
        <f>SUM(F8:F97)</f>
        <v>990983448.01191425</v>
      </c>
      <c r="G5" s="5"/>
      <c r="H5" s="5">
        <f>SUM(H8:H97)</f>
        <v>541980596.99144208</v>
      </c>
      <c r="I5" s="5">
        <f>SUM(I8:I97)</f>
        <v>449002851.02047181</v>
      </c>
      <c r="K5" s="5"/>
      <c r="L5" s="11"/>
    </row>
    <row r="6" spans="1:13" x14ac:dyDescent="0.3">
      <c r="A6" t="s">
        <v>8</v>
      </c>
      <c r="B6" t="s">
        <v>9</v>
      </c>
    </row>
    <row r="7" spans="1:13" ht="43.2" x14ac:dyDescent="0.3">
      <c r="B7" s="8"/>
      <c r="C7" s="8" t="s">
        <v>200</v>
      </c>
      <c r="D7" s="8" t="s">
        <v>314</v>
      </c>
      <c r="E7" s="9" t="s">
        <v>171</v>
      </c>
      <c r="F7" s="10" t="s">
        <v>172</v>
      </c>
      <c r="G7" s="10" t="s">
        <v>168</v>
      </c>
      <c r="H7" s="10" t="s">
        <v>10</v>
      </c>
      <c r="I7" s="15" t="s">
        <v>173</v>
      </c>
      <c r="J7" s="10" t="s">
        <v>169</v>
      </c>
      <c r="K7" s="10" t="s">
        <v>333</v>
      </c>
    </row>
    <row r="8" spans="1:13" x14ac:dyDescent="0.3">
      <c r="A8">
        <v>824368082</v>
      </c>
      <c r="B8" s="1" t="s">
        <v>12</v>
      </c>
      <c r="C8">
        <f>VLOOKUP(B8,Table1[[#All],[selskap]:[Sum]],7,FALSE)</f>
        <v>3564</v>
      </c>
      <c r="D8" s="20">
        <f>VLOOKUP(B8,'pris per selskap'!$D$3:$P$90,13,FALSE)</f>
        <v>773.85019999999986</v>
      </c>
      <c r="E8" s="3">
        <f>C8*$E$5</f>
        <v>1102.5969778842689</v>
      </c>
      <c r="F8" s="7">
        <f>D8*E8</f>
        <v>853244.89185513684</v>
      </c>
      <c r="G8" s="7">
        <f>IF(D8&gt;$B$2,$B$2,D8)</f>
        <v>350</v>
      </c>
      <c r="H8" s="7">
        <f>G8*E8</f>
        <v>385908.9422594941</v>
      </c>
      <c r="I8" s="11">
        <f>F8-H8</f>
        <v>467335.94959564274</v>
      </c>
      <c r="J8" s="12">
        <f>IF(D8&gt;$B$2,D8-$B$2,0)</f>
        <v>423.85019999999986</v>
      </c>
      <c r="K8" s="11"/>
      <c r="L8" s="6"/>
    </row>
    <row r="9" spans="1:13" x14ac:dyDescent="0.3">
      <c r="A9">
        <v>824701482</v>
      </c>
      <c r="B9" s="1" t="s">
        <v>14</v>
      </c>
      <c r="C9">
        <f>VLOOKUP(B9,Table1[[#All],[selskap]:[Sum]],7,FALSE)</f>
        <v>3375</v>
      </c>
      <c r="D9" s="20">
        <f>VLOOKUP(B9,'pris per selskap'!$D$3:$P$90,13,FALSE)</f>
        <v>773.85019999999986</v>
      </c>
      <c r="E9" s="3">
        <f>C9*$E$5</f>
        <v>1044.1259260267698</v>
      </c>
      <c r="F9" s="7">
        <f t="shared" ref="F9:F70" si="0">D9*E9</f>
        <v>807997.05668100086</v>
      </c>
      <c r="G9" s="7">
        <f t="shared" ref="G9:G71" si="1">IF(D9&gt;$B$2,$B$2,D9)</f>
        <v>350</v>
      </c>
      <c r="H9" s="7">
        <f t="shared" ref="H9:H71" si="2">G9*E9</f>
        <v>365444.07410936942</v>
      </c>
      <c r="I9" s="11">
        <f t="shared" ref="I9:I71" si="3">F9-H9</f>
        <v>442552.98257163144</v>
      </c>
      <c r="J9" s="12">
        <f t="shared" ref="J9:J71" si="4">IF(D9&gt;$B$2,D9-$B$2,0)</f>
        <v>423.85019999999986</v>
      </c>
      <c r="K9" s="11"/>
      <c r="L9" s="6"/>
    </row>
    <row r="10" spans="1:13" x14ac:dyDescent="0.3">
      <c r="A10">
        <v>824914982</v>
      </c>
      <c r="B10" s="1" t="s">
        <v>16</v>
      </c>
      <c r="C10">
        <f>VLOOKUP(B10,Table1[[#All],[selskap]:[Sum]],7,FALSE)</f>
        <v>9271</v>
      </c>
      <c r="D10" s="20">
        <f>VLOOKUP(B10,'pris per selskap'!$D$3:$P$90,13,FALSE)</f>
        <v>791.61844999999994</v>
      </c>
      <c r="E10" s="3">
        <f t="shared" ref="E10:E70" si="5">C10*$E$5</f>
        <v>2868.1752474649429</v>
      </c>
      <c r="F10" s="7">
        <f t="shared" si="0"/>
        <v>2270500.4437265643</v>
      </c>
      <c r="G10" s="7">
        <f t="shared" si="1"/>
        <v>350</v>
      </c>
      <c r="H10" s="7">
        <f t="shared" si="2"/>
        <v>1003861.3366127301</v>
      </c>
      <c r="I10" s="11">
        <f t="shared" si="3"/>
        <v>1266639.1071138342</v>
      </c>
      <c r="J10" s="12">
        <f t="shared" si="4"/>
        <v>441.61844999999994</v>
      </c>
      <c r="K10" s="11"/>
      <c r="L10" s="6"/>
    </row>
    <row r="11" spans="1:13" x14ac:dyDescent="0.3">
      <c r="A11">
        <v>877051412</v>
      </c>
      <c r="B11" s="1" t="s">
        <v>18</v>
      </c>
      <c r="C11">
        <f>VLOOKUP(B11,Table1[[#All],[selskap]:[Sum]],7,FALSE)</f>
        <v>1383</v>
      </c>
      <c r="D11" s="20">
        <f>VLOOKUP(B11,'pris per selskap'!$D$3:$P$90,13,FALSE)</f>
        <v>702.77719999999999</v>
      </c>
      <c r="E11" s="3">
        <f t="shared" si="5"/>
        <v>427.85960168741411</v>
      </c>
      <c r="F11" s="7">
        <f t="shared" si="0"/>
        <v>300689.97286699619</v>
      </c>
      <c r="G11" s="7">
        <f t="shared" si="1"/>
        <v>350</v>
      </c>
      <c r="H11" s="7">
        <f t="shared" si="2"/>
        <v>149750.86059059494</v>
      </c>
      <c r="I11" s="11">
        <f t="shared" si="3"/>
        <v>150939.11227640125</v>
      </c>
      <c r="J11" s="12">
        <f t="shared" si="4"/>
        <v>352.77719999999999</v>
      </c>
      <c r="K11" s="11"/>
      <c r="L11" s="6"/>
    </row>
    <row r="12" spans="1:13" x14ac:dyDescent="0.3">
      <c r="A12">
        <v>882783022</v>
      </c>
      <c r="B12" s="1" t="s">
        <v>20</v>
      </c>
      <c r="C12">
        <f>VLOOKUP(B12,Table1[[#All],[selskap]:[Sum]],7,FALSE)</f>
        <v>12963</v>
      </c>
      <c r="D12" s="20">
        <f>VLOOKUP(B12,'pris per selskap'!$D$3:$P$90,13,FALSE)</f>
        <v>773.85019999999986</v>
      </c>
      <c r="E12" s="3">
        <f t="shared" si="5"/>
        <v>4010.371667877042</v>
      </c>
      <c r="F12" s="7">
        <f t="shared" si="0"/>
        <v>3103426.9172609821</v>
      </c>
      <c r="G12" s="7">
        <f t="shared" si="1"/>
        <v>350</v>
      </c>
      <c r="H12" s="7">
        <f t="shared" si="2"/>
        <v>1403630.0837569647</v>
      </c>
      <c r="I12" s="11">
        <f t="shared" si="3"/>
        <v>1699796.8335040174</v>
      </c>
      <c r="J12" s="12">
        <f t="shared" si="4"/>
        <v>423.85019999999986</v>
      </c>
      <c r="K12" s="11"/>
      <c r="L12" s="6"/>
    </row>
    <row r="13" spans="1:13" x14ac:dyDescent="0.3">
      <c r="A13">
        <v>912631532</v>
      </c>
      <c r="B13" s="1" t="s">
        <v>154</v>
      </c>
      <c r="C13">
        <f>VLOOKUP(B13,Table1[[#All],[selskap]:[Sum]],7,FALSE)</f>
        <v>260748</v>
      </c>
      <c r="D13" s="20">
        <f>VLOOKUP(B13,'pris per selskap'!$D$3:$P$90,13,FALSE)</f>
        <v>349.88713348319061</v>
      </c>
      <c r="E13" s="3">
        <f t="shared" si="5"/>
        <v>80667.776876926873</v>
      </c>
      <c r="F13" s="7">
        <f t="shared" si="0"/>
        <v>28224617.215929549</v>
      </c>
      <c r="G13" s="7">
        <f t="shared" si="1"/>
        <v>349.88713348319061</v>
      </c>
      <c r="H13" s="7">
        <f t="shared" si="2"/>
        <v>28224617.215929549</v>
      </c>
      <c r="I13" s="11">
        <f t="shared" si="3"/>
        <v>0</v>
      </c>
      <c r="J13" s="12">
        <f t="shared" si="4"/>
        <v>0</v>
      </c>
      <c r="K13" s="11"/>
      <c r="L13" s="6"/>
    </row>
    <row r="14" spans="1:13" x14ac:dyDescent="0.3">
      <c r="A14">
        <v>914385261</v>
      </c>
      <c r="B14" s="1" t="s">
        <v>23</v>
      </c>
      <c r="C14">
        <f>VLOOKUP(B14,Table1[[#All],[selskap]:[Sum]],7,FALSE)</f>
        <v>9506</v>
      </c>
      <c r="D14" s="20">
        <f>VLOOKUP(B14,'pris per selskap'!$D$3:$P$90,13,FALSE)</f>
        <v>240.80269999999996</v>
      </c>
      <c r="E14" s="3">
        <f t="shared" si="5"/>
        <v>2940.8773489808814</v>
      </c>
      <c r="F14" s="7">
        <f t="shared" si="0"/>
        <v>708171.20600343833</v>
      </c>
      <c r="G14" s="7">
        <f t="shared" si="1"/>
        <v>240.80269999999996</v>
      </c>
      <c r="H14" s="7">
        <f t="shared" si="2"/>
        <v>708171.20600343833</v>
      </c>
      <c r="I14" s="11">
        <f>F14-H14</f>
        <v>0</v>
      </c>
      <c r="J14" s="12">
        <f t="shared" si="4"/>
        <v>0</v>
      </c>
      <c r="K14" s="11" t="s">
        <v>332</v>
      </c>
      <c r="L14" s="6"/>
    </row>
    <row r="15" spans="1:13" x14ac:dyDescent="0.3">
      <c r="A15">
        <v>915635857</v>
      </c>
      <c r="B15" s="1" t="s">
        <v>25</v>
      </c>
      <c r="C15">
        <f>VLOOKUP(B15,Table1[[#All],[selskap]:[Sum]],7,FALSE)</f>
        <v>111030</v>
      </c>
      <c r="D15" s="20">
        <f>VLOOKUP(B15,'pris per selskap'!$D$3:$P$90,13,FALSE)</f>
        <v>791.61844999999994</v>
      </c>
      <c r="E15" s="3">
        <f t="shared" si="5"/>
        <v>34349.422686445112</v>
      </c>
      <c r="F15" s="7">
        <f t="shared" si="0"/>
        <v>27191636.745438512</v>
      </c>
      <c r="G15" s="7">
        <f t="shared" si="1"/>
        <v>350</v>
      </c>
      <c r="H15" s="7">
        <f t="shared" si="2"/>
        <v>12022297.940255789</v>
      </c>
      <c r="I15" s="11">
        <f t="shared" si="3"/>
        <v>15169338.805182723</v>
      </c>
      <c r="J15" s="12">
        <f t="shared" si="4"/>
        <v>441.61844999999994</v>
      </c>
      <c r="K15" s="11"/>
      <c r="L15" s="6"/>
    </row>
    <row r="16" spans="1:13" x14ac:dyDescent="0.3">
      <c r="A16">
        <v>915729290</v>
      </c>
      <c r="B16" s="1" t="s">
        <v>27</v>
      </c>
      <c r="C16">
        <f>VLOOKUP(B16,Table1[[#All],[selskap]:[Sum]],7,FALSE)</f>
        <v>13735</v>
      </c>
      <c r="D16" s="20">
        <f>VLOOKUP(B16,'pris per selskap'!$D$3:$P$90,13,FALSE)</f>
        <v>791.61844999999994</v>
      </c>
      <c r="E16" s="3">
        <f t="shared" si="5"/>
        <v>4249.2058056230171</v>
      </c>
      <c r="F16" s="7">
        <f t="shared" si="0"/>
        <v>3363749.713578294</v>
      </c>
      <c r="G16" s="7">
        <f t="shared" si="1"/>
        <v>350</v>
      </c>
      <c r="H16" s="7">
        <f t="shared" si="2"/>
        <v>1487222.031968056</v>
      </c>
      <c r="I16" s="11">
        <f t="shared" si="3"/>
        <v>1876527.681610238</v>
      </c>
      <c r="J16" s="12">
        <f t="shared" si="4"/>
        <v>441.61844999999994</v>
      </c>
      <c r="K16" s="11"/>
      <c r="L16" s="6"/>
    </row>
    <row r="17" spans="1:12" x14ac:dyDescent="0.3">
      <c r="A17">
        <v>916319908</v>
      </c>
      <c r="B17" s="1" t="s">
        <v>29</v>
      </c>
      <c r="C17">
        <f>VLOOKUP(B17,Table1[[#All],[selskap]:[Sum]],7,FALSE)</f>
        <v>26247</v>
      </c>
      <c r="D17" s="20">
        <f>VLOOKUP(B17,'pris per selskap'!$D$3:$P$90,13,FALSE)</f>
        <v>773.85019999999986</v>
      </c>
      <c r="E17" s="3">
        <f t="shared" si="5"/>
        <v>8120.0513127184086</v>
      </c>
      <c r="F17" s="7">
        <f t="shared" si="0"/>
        <v>6283703.332357402</v>
      </c>
      <c r="G17" s="7">
        <f t="shared" si="1"/>
        <v>350</v>
      </c>
      <c r="H17" s="7">
        <f t="shared" si="2"/>
        <v>2842017.9594514431</v>
      </c>
      <c r="I17" s="11">
        <f t="shared" si="3"/>
        <v>3441685.3729059589</v>
      </c>
      <c r="J17" s="12">
        <f t="shared" si="4"/>
        <v>423.85019999999986</v>
      </c>
      <c r="K17" s="11"/>
      <c r="L17" s="6"/>
    </row>
    <row r="18" spans="1:12" x14ac:dyDescent="0.3">
      <c r="A18">
        <v>916574894</v>
      </c>
      <c r="B18" s="1" t="s">
        <v>31</v>
      </c>
      <c r="C18">
        <f>VLOOKUP(B18,Table1[[#All],[selskap]:[Sum]],7,FALSE)</f>
        <v>6783</v>
      </c>
      <c r="D18" s="20">
        <f>VLOOKUP(B18,'pris per selskap'!$D$3:$P$90,13,FALSE)</f>
        <v>791.61844999999994</v>
      </c>
      <c r="E18" s="3">
        <f t="shared" si="5"/>
        <v>2098.4610833302459</v>
      </c>
      <c r="F18" s="7">
        <f t="shared" si="0"/>
        <v>1661180.5101712099</v>
      </c>
      <c r="G18" s="7">
        <f t="shared" si="1"/>
        <v>350</v>
      </c>
      <c r="H18" s="7">
        <f t="shared" si="2"/>
        <v>734461.37916558608</v>
      </c>
      <c r="I18" s="11">
        <f t="shared" si="3"/>
        <v>926719.13100562384</v>
      </c>
      <c r="J18" s="12">
        <f t="shared" si="4"/>
        <v>441.61844999999994</v>
      </c>
      <c r="K18" s="11"/>
      <c r="L18" s="6"/>
    </row>
    <row r="19" spans="1:12" x14ac:dyDescent="0.3">
      <c r="A19">
        <v>916763476</v>
      </c>
      <c r="B19" s="1" t="s">
        <v>33</v>
      </c>
      <c r="C19">
        <f>VLOOKUP(B19,Table1[[#All],[selskap]:[Sum]],7,FALSE)</f>
        <v>945</v>
      </c>
      <c r="D19" s="20">
        <f>VLOOKUP(B19,'pris per selskap'!$D$3:$P$90,13,FALSE)</f>
        <v>791.61844999999994</v>
      </c>
      <c r="E19" s="3">
        <f t="shared" si="5"/>
        <v>292.35525928749553</v>
      </c>
      <c r="F19" s="7">
        <f t="shared" si="0"/>
        <v>231433.81720651529</v>
      </c>
      <c r="G19" s="7">
        <f t="shared" si="1"/>
        <v>350</v>
      </c>
      <c r="H19" s="7">
        <f t="shared" si="2"/>
        <v>102324.34075062344</v>
      </c>
      <c r="I19" s="11">
        <f t="shared" si="3"/>
        <v>129109.47645589185</v>
      </c>
      <c r="J19" s="12">
        <f t="shared" si="4"/>
        <v>441.61844999999994</v>
      </c>
      <c r="K19" s="11"/>
      <c r="L19" s="6"/>
    </row>
    <row r="20" spans="1:12" x14ac:dyDescent="0.3">
      <c r="A20">
        <v>917424799</v>
      </c>
      <c r="B20" s="1" t="s">
        <v>35</v>
      </c>
      <c r="C20">
        <f>VLOOKUP(B20,Table1[[#All],[selskap]:[Sum]],7,FALSE)</f>
        <v>126376</v>
      </c>
      <c r="D20" s="20">
        <f>VLOOKUP(B20,'pris per selskap'!$D$3:$P$90,13,FALSE)</f>
        <v>240.80269999999996</v>
      </c>
      <c r="E20" s="3">
        <f t="shared" si="5"/>
        <v>39097.024600758239</v>
      </c>
      <c r="F20" s="7">
        <f t="shared" si="0"/>
        <v>9414669.0858290046</v>
      </c>
      <c r="G20" s="7">
        <f t="shared" si="1"/>
        <v>240.80269999999996</v>
      </c>
      <c r="H20" s="7">
        <f t="shared" si="2"/>
        <v>9414669.0858290046</v>
      </c>
      <c r="I20" s="11">
        <f t="shared" si="3"/>
        <v>0</v>
      </c>
      <c r="J20" s="12">
        <f t="shared" si="4"/>
        <v>0</v>
      </c>
      <c r="K20" s="11"/>
      <c r="L20" s="6"/>
    </row>
    <row r="21" spans="1:12" x14ac:dyDescent="0.3">
      <c r="A21">
        <v>917537534</v>
      </c>
      <c r="B21" s="1" t="s">
        <v>37</v>
      </c>
      <c r="C21">
        <f>VLOOKUP(B21,Table1[[#All],[selskap]:[Sum]],7,FALSE)</f>
        <v>7926</v>
      </c>
      <c r="D21" s="20">
        <f>VLOOKUP(B21,'pris per selskap'!$D$3:$P$90,13,FALSE)</f>
        <v>503.72505035011352</v>
      </c>
      <c r="E21" s="3">
        <f t="shared" si="5"/>
        <v>2452.0717302779785</v>
      </c>
      <c r="F21" s="7">
        <f t="shared" si="0"/>
        <v>1235169.9557963647</v>
      </c>
      <c r="G21" s="7">
        <f t="shared" si="1"/>
        <v>350</v>
      </c>
      <c r="H21" s="7">
        <f t="shared" si="2"/>
        <v>858225.10559729254</v>
      </c>
      <c r="I21" s="11">
        <f t="shared" si="3"/>
        <v>376944.85019907216</v>
      </c>
      <c r="J21" s="12">
        <f t="shared" si="4"/>
        <v>153.72505035011352</v>
      </c>
      <c r="K21" s="11"/>
      <c r="L21" s="6"/>
    </row>
    <row r="22" spans="1:12" x14ac:dyDescent="0.3">
      <c r="A22">
        <v>917743193</v>
      </c>
      <c r="B22" s="1" t="s">
        <v>39</v>
      </c>
      <c r="C22">
        <f>VLOOKUP(B22,Table1[[#All],[selskap]:[Sum]],7,FALSE)</f>
        <v>9658</v>
      </c>
      <c r="D22" s="20">
        <f>VLOOKUP(B22,'pris per selskap'!$D$3:$P$90,13,FALSE)</f>
        <v>773.85019999999986</v>
      </c>
      <c r="E22" s="3">
        <f t="shared" si="5"/>
        <v>2987.9016869826796</v>
      </c>
      <c r="F22" s="7">
        <f t="shared" si="0"/>
        <v>2312188.3180518835</v>
      </c>
      <c r="G22" s="7">
        <f t="shared" si="1"/>
        <v>350</v>
      </c>
      <c r="H22" s="7">
        <f t="shared" si="2"/>
        <v>1045765.5904439379</v>
      </c>
      <c r="I22" s="11">
        <f t="shared" si="3"/>
        <v>1266422.7276079454</v>
      </c>
      <c r="J22" s="12">
        <f t="shared" si="4"/>
        <v>423.85019999999986</v>
      </c>
      <c r="K22" s="11"/>
      <c r="L22" s="6"/>
    </row>
    <row r="23" spans="1:12" x14ac:dyDescent="0.3">
      <c r="A23">
        <v>917856222</v>
      </c>
      <c r="B23" s="1" t="s">
        <v>41</v>
      </c>
      <c r="C23">
        <f>VLOOKUP(B23,Table1[[#All],[selskap]:[Sum]],7,FALSE)</f>
        <v>18384</v>
      </c>
      <c r="D23" s="20">
        <f>VLOOKUP(B23,'pris per selskap'!$D$3:$P$90,13,FALSE)</f>
        <v>773.85019999999986</v>
      </c>
      <c r="E23" s="3">
        <f t="shared" si="5"/>
        <v>5687.4699330595959</v>
      </c>
      <c r="F23" s="7">
        <f t="shared" si="0"/>
        <v>4401249.7451921543</v>
      </c>
      <c r="G23" s="7">
        <f t="shared" si="1"/>
        <v>350</v>
      </c>
      <c r="H23" s="7">
        <f t="shared" si="2"/>
        <v>1990614.4765708586</v>
      </c>
      <c r="I23" s="11">
        <f t="shared" si="3"/>
        <v>2410635.2686212957</v>
      </c>
      <c r="J23" s="12">
        <f t="shared" si="4"/>
        <v>423.85019999999986</v>
      </c>
      <c r="K23" s="11"/>
      <c r="L23" s="6"/>
    </row>
    <row r="24" spans="1:12" x14ac:dyDescent="0.3">
      <c r="A24">
        <v>917983550</v>
      </c>
      <c r="B24" s="1" t="s">
        <v>184</v>
      </c>
      <c r="C24">
        <f>VLOOKUP(B24,Table1[[#All],[selskap]:[Sum]],7,FALSE)</f>
        <v>9240</v>
      </c>
      <c r="D24" s="20">
        <f>VLOOKUP(B24,'pris per selskap'!$D$3:$P$90,13,FALSE)</f>
        <v>240.80269999999996</v>
      </c>
      <c r="E24" s="3">
        <f t="shared" si="5"/>
        <v>2858.5847574777345</v>
      </c>
      <c r="F24" s="7">
        <f t="shared" si="0"/>
        <v>688354.92777948349</v>
      </c>
      <c r="G24" s="7">
        <f t="shared" si="1"/>
        <v>240.80269999999996</v>
      </c>
      <c r="H24" s="7">
        <f t="shared" si="2"/>
        <v>688354.92777948349</v>
      </c>
      <c r="I24" s="11">
        <f t="shared" si="3"/>
        <v>0</v>
      </c>
      <c r="J24" s="12">
        <f t="shared" si="4"/>
        <v>0</v>
      </c>
      <c r="K24" s="11"/>
      <c r="L24" s="6"/>
    </row>
    <row r="25" spans="1:12" x14ac:dyDescent="0.3">
      <c r="A25">
        <v>918312730</v>
      </c>
      <c r="B25" s="1" t="s">
        <v>44</v>
      </c>
      <c r="C25">
        <f>VLOOKUP(B25,Table1[[#All],[selskap]:[Sum]],7,FALSE)</f>
        <v>19014</v>
      </c>
      <c r="D25" s="20">
        <f>VLOOKUP(B25,'pris per selskap'!$D$3:$P$90,13,FALSE)</f>
        <v>791.61844999999994</v>
      </c>
      <c r="E25" s="3">
        <f t="shared" si="5"/>
        <v>5882.3734392512597</v>
      </c>
      <c r="F25" s="7">
        <f t="shared" si="0"/>
        <v>4656595.3443012508</v>
      </c>
      <c r="G25" s="7">
        <f t="shared" si="1"/>
        <v>350</v>
      </c>
      <c r="H25" s="7">
        <f t="shared" si="2"/>
        <v>2058830.7037379409</v>
      </c>
      <c r="I25" s="11">
        <f t="shared" si="3"/>
        <v>2597764.6405633101</v>
      </c>
      <c r="J25" s="12">
        <f t="shared" si="4"/>
        <v>441.61844999999994</v>
      </c>
      <c r="K25" s="11"/>
      <c r="L25" s="6"/>
    </row>
    <row r="26" spans="1:12" x14ac:dyDescent="0.3">
      <c r="A26">
        <v>918999361</v>
      </c>
      <c r="B26" s="1" t="s">
        <v>185</v>
      </c>
      <c r="C26">
        <f>VLOOKUP(B26,Table1[[#All],[selskap]:[Sum]],7,FALSE)</f>
        <v>19243</v>
      </c>
      <c r="D26" s="20">
        <f>VLOOKUP(B26,'pris per selskap'!$D$3:$P$90,13,FALSE)</f>
        <v>702.77719999999999</v>
      </c>
      <c r="E26" s="3">
        <f t="shared" si="5"/>
        <v>5953.219316898706</v>
      </c>
      <c r="F26" s="7">
        <f t="shared" si="0"/>
        <v>4183786.8025159854</v>
      </c>
      <c r="G26" s="7">
        <f t="shared" si="1"/>
        <v>350</v>
      </c>
      <c r="H26" s="7">
        <f t="shared" si="2"/>
        <v>2083626.7609145471</v>
      </c>
      <c r="I26" s="11">
        <f t="shared" si="3"/>
        <v>2100160.0416014381</v>
      </c>
      <c r="J26" s="12">
        <f t="shared" si="4"/>
        <v>352.77719999999999</v>
      </c>
      <c r="K26" s="11"/>
      <c r="L26" s="6"/>
    </row>
    <row r="27" spans="1:12" x14ac:dyDescent="0.3">
      <c r="A27">
        <v>919173122</v>
      </c>
      <c r="B27" s="1" t="s">
        <v>47</v>
      </c>
      <c r="C27">
        <f>VLOOKUP(B27,Table1[[#All],[selskap]:[Sum]],7,FALSE)</f>
        <v>8840</v>
      </c>
      <c r="D27" s="20">
        <f>VLOOKUP(B27,'pris per selskap'!$D$3:$P$90,13,FALSE)</f>
        <v>240.80269999999996</v>
      </c>
      <c r="E27" s="3">
        <f t="shared" si="5"/>
        <v>2734.8364995782654</v>
      </c>
      <c r="F27" s="7">
        <f t="shared" si="0"/>
        <v>658556.01315699506</v>
      </c>
      <c r="G27" s="7">
        <f t="shared" si="1"/>
        <v>240.80269999999996</v>
      </c>
      <c r="H27" s="7">
        <f t="shared" si="2"/>
        <v>658556.01315699506</v>
      </c>
      <c r="I27" s="11">
        <f t="shared" si="3"/>
        <v>0</v>
      </c>
      <c r="J27" s="12">
        <f t="shared" si="4"/>
        <v>0</v>
      </c>
      <c r="K27" s="11" t="s">
        <v>328</v>
      </c>
      <c r="L27" s="6"/>
    </row>
    <row r="28" spans="1:12" x14ac:dyDescent="0.3">
      <c r="A28">
        <v>919415096</v>
      </c>
      <c r="B28" s="1" t="s">
        <v>49</v>
      </c>
      <c r="C28">
        <f>VLOOKUP(B28,Table1[[#All],[selskap]:[Sum]],7,FALSE)</f>
        <v>13453</v>
      </c>
      <c r="D28" s="20">
        <f>VLOOKUP(B28,'pris per selskap'!$D$3:$P$90,13,FALSE)</f>
        <v>702.77719999999999</v>
      </c>
      <c r="E28" s="3">
        <f t="shared" si="5"/>
        <v>4161.9632838038915</v>
      </c>
      <c r="F28" s="7">
        <f t="shared" si="0"/>
        <v>2924932.903094504</v>
      </c>
      <c r="G28" s="7">
        <f t="shared" si="1"/>
        <v>350</v>
      </c>
      <c r="H28" s="7">
        <f t="shared" si="2"/>
        <v>1456687.149331362</v>
      </c>
      <c r="I28" s="11">
        <f t="shared" si="3"/>
        <v>1468245.753763142</v>
      </c>
      <c r="J28" s="12">
        <f t="shared" si="4"/>
        <v>352.77719999999999</v>
      </c>
      <c r="K28" s="11"/>
      <c r="L28" s="6"/>
    </row>
    <row r="29" spans="1:12" x14ac:dyDescent="0.3">
      <c r="A29">
        <v>919884452</v>
      </c>
      <c r="B29" s="1" t="s">
        <v>51</v>
      </c>
      <c r="C29">
        <f>VLOOKUP(B29,Table1[[#All],[selskap]:[Sum]],7,FALSE)</f>
        <v>7552</v>
      </c>
      <c r="D29" s="20">
        <f>VLOOKUP(B29,'pris per selskap'!$D$3:$P$90,13,FALSE)</f>
        <v>773.85019999999986</v>
      </c>
      <c r="E29" s="3">
        <f t="shared" si="5"/>
        <v>2336.3671091419751</v>
      </c>
      <c r="F29" s="7">
        <f t="shared" si="0"/>
        <v>1807998.1546829389</v>
      </c>
      <c r="G29" s="7">
        <f t="shared" si="1"/>
        <v>350</v>
      </c>
      <c r="H29" s="7">
        <f t="shared" si="2"/>
        <v>817728.48819969129</v>
      </c>
      <c r="I29" s="11">
        <f t="shared" si="3"/>
        <v>990269.66648324765</v>
      </c>
      <c r="J29" s="12">
        <f t="shared" si="4"/>
        <v>423.85019999999986</v>
      </c>
      <c r="K29" s="11"/>
      <c r="L29" s="6"/>
    </row>
    <row r="30" spans="1:12" x14ac:dyDescent="0.3">
      <c r="A30">
        <v>920295975</v>
      </c>
      <c r="B30" s="1" t="s">
        <v>53</v>
      </c>
      <c r="C30">
        <f>VLOOKUP(B30,Table1[[#All],[selskap]:[Sum]],7,FALSE)</f>
        <v>2191</v>
      </c>
      <c r="D30" s="20">
        <f>VLOOKUP(B30,'pris per selskap'!$D$3:$P$90,13,FALSE)</f>
        <v>320.75982499999998</v>
      </c>
      <c r="E30" s="3">
        <f t="shared" si="5"/>
        <v>677.83108264434156</v>
      </c>
      <c r="F30" s="7">
        <f t="shared" si="0"/>
        <v>217420.97944855952</v>
      </c>
      <c r="G30" s="7">
        <f t="shared" si="1"/>
        <v>320.75982499999998</v>
      </c>
      <c r="H30" s="7">
        <f t="shared" si="2"/>
        <v>217420.97944855952</v>
      </c>
      <c r="I30" s="11">
        <f t="shared" si="3"/>
        <v>0</v>
      </c>
      <c r="J30" s="12">
        <f t="shared" si="4"/>
        <v>0</v>
      </c>
      <c r="K30" s="11" t="s">
        <v>324</v>
      </c>
      <c r="L30" s="6"/>
    </row>
    <row r="31" spans="1:12" x14ac:dyDescent="0.3">
      <c r="A31">
        <v>921025610</v>
      </c>
      <c r="B31" s="1" t="s">
        <v>186</v>
      </c>
      <c r="C31">
        <f>VLOOKUP(B31,Table1[[#All],[selskap]:[Sum]],7,FALSE)</f>
        <v>14037</v>
      </c>
      <c r="D31" s="20">
        <f>VLOOKUP(B31,'pris per selskap'!$D$3:$P$90,13,FALSE)</f>
        <v>240.80269999999996</v>
      </c>
      <c r="E31" s="3">
        <f t="shared" si="5"/>
        <v>4342.6357403371167</v>
      </c>
      <c r="F31" s="7">
        <f t="shared" si="0"/>
        <v>1045718.4113896764</v>
      </c>
      <c r="G31" s="7">
        <f t="shared" si="1"/>
        <v>240.80269999999996</v>
      </c>
      <c r="H31" s="7">
        <f t="shared" si="2"/>
        <v>1045718.4113896764</v>
      </c>
      <c r="I31" s="11">
        <f t="shared" si="3"/>
        <v>0</v>
      </c>
      <c r="J31" s="12">
        <f t="shared" si="4"/>
        <v>0</v>
      </c>
      <c r="K31" s="11"/>
      <c r="L31" s="6"/>
    </row>
    <row r="32" spans="1:12" x14ac:dyDescent="0.3">
      <c r="A32">
        <v>921680554</v>
      </c>
      <c r="B32" s="1" t="s">
        <v>187</v>
      </c>
      <c r="C32">
        <f>VLOOKUP(B32,Table1[[#All],[selskap]:[Sum]],7,FALSE)</f>
        <v>7102</v>
      </c>
      <c r="D32" s="20">
        <f>VLOOKUP(B32,'pris per selskap'!$D$3:$P$90,13,FALSE)</f>
        <v>240.80269999999996</v>
      </c>
      <c r="E32" s="3">
        <f t="shared" si="5"/>
        <v>2197.1503190050726</v>
      </c>
      <c r="F32" s="7">
        <f t="shared" si="0"/>
        <v>529079.7291222827</v>
      </c>
      <c r="G32" s="7">
        <f t="shared" si="1"/>
        <v>240.80269999999996</v>
      </c>
      <c r="H32" s="7">
        <f t="shared" si="2"/>
        <v>529079.7291222827</v>
      </c>
      <c r="I32" s="11">
        <f t="shared" si="3"/>
        <v>0</v>
      </c>
      <c r="J32" s="12">
        <f t="shared" si="4"/>
        <v>0</v>
      </c>
      <c r="K32" s="11"/>
      <c r="L32" s="6"/>
    </row>
    <row r="33" spans="1:12" x14ac:dyDescent="0.3">
      <c r="A33">
        <v>921683057</v>
      </c>
      <c r="B33" s="1" t="s">
        <v>57</v>
      </c>
      <c r="C33">
        <f>VLOOKUP(B33,Table1[[#All],[selskap]:[Sum]],7,FALSE)</f>
        <v>20891</v>
      </c>
      <c r="D33" s="20">
        <f>VLOOKUP(B33,'pris per selskap'!$D$3:$P$90,13,FALSE)</f>
        <v>240.80269999999996</v>
      </c>
      <c r="E33" s="3">
        <f t="shared" si="5"/>
        <v>6463.0621394445179</v>
      </c>
      <c r="F33" s="7">
        <f t="shared" si="0"/>
        <v>1556322.8134460161</v>
      </c>
      <c r="G33" s="7">
        <f t="shared" si="1"/>
        <v>240.80269999999996</v>
      </c>
      <c r="H33" s="7">
        <f t="shared" si="2"/>
        <v>1556322.8134460161</v>
      </c>
      <c r="I33" s="11">
        <f t="shared" si="3"/>
        <v>0</v>
      </c>
      <c r="J33" s="12">
        <f t="shared" si="4"/>
        <v>0</v>
      </c>
      <c r="K33" s="11"/>
      <c r="L33" s="6"/>
    </row>
    <row r="34" spans="1:12" x14ac:dyDescent="0.3">
      <c r="A34">
        <v>921688679</v>
      </c>
      <c r="B34" s="1" t="s">
        <v>59</v>
      </c>
      <c r="C34">
        <f>VLOOKUP(B34,Table1[[#All],[selskap]:[Sum]],7,FALSE)</f>
        <v>38014</v>
      </c>
      <c r="D34" s="20">
        <f>VLOOKUP(B34,'pris per selskap'!$D$3:$P$90,13,FALSE)</f>
        <v>320.75982499999998</v>
      </c>
      <c r="E34" s="3">
        <f t="shared" si="5"/>
        <v>11760.415689476038</v>
      </c>
      <c r="F34" s="7">
        <f t="shared" si="0"/>
        <v>3772268.8784835879</v>
      </c>
      <c r="G34" s="7">
        <f t="shared" si="1"/>
        <v>320.75982499999998</v>
      </c>
      <c r="H34" s="7">
        <f t="shared" si="2"/>
        <v>3772268.8784835879</v>
      </c>
      <c r="I34" s="11">
        <f t="shared" si="3"/>
        <v>0</v>
      </c>
      <c r="J34" s="12">
        <f t="shared" si="4"/>
        <v>0</v>
      </c>
      <c r="K34" s="11"/>
      <c r="L34" s="6"/>
    </row>
    <row r="35" spans="1:12" x14ac:dyDescent="0.3">
      <c r="A35">
        <v>922694435</v>
      </c>
      <c r="B35" s="1" t="s">
        <v>61</v>
      </c>
      <c r="C35">
        <f>VLOOKUP(B35,Table1[[#All],[selskap]:[Sum]],7,FALSE)</f>
        <v>4946</v>
      </c>
      <c r="D35" s="20">
        <f>VLOOKUP(B35,'pris per selskap'!$D$3:$P$90,13,FALSE)</f>
        <v>702.77719999999999</v>
      </c>
      <c r="E35" s="3">
        <f t="shared" si="5"/>
        <v>1530.1472089269344</v>
      </c>
      <c r="F35" s="7">
        <f t="shared" si="0"/>
        <v>1075352.571077486</v>
      </c>
      <c r="G35" s="7">
        <f t="shared" si="1"/>
        <v>350</v>
      </c>
      <c r="H35" s="7">
        <f t="shared" si="2"/>
        <v>535551.52312442707</v>
      </c>
      <c r="I35" s="11">
        <f t="shared" si="3"/>
        <v>539801.04795305897</v>
      </c>
      <c r="J35" s="12">
        <f t="shared" si="4"/>
        <v>352.77719999999999</v>
      </c>
      <c r="K35" s="11"/>
      <c r="L35" s="6"/>
    </row>
    <row r="36" spans="1:12" x14ac:dyDescent="0.3">
      <c r="A36">
        <v>923050612</v>
      </c>
      <c r="B36" s="1" t="s">
        <v>63</v>
      </c>
      <c r="C36">
        <f>VLOOKUP(B36,Table1[[#All],[selskap]:[Sum]],7,FALSE)</f>
        <v>5996</v>
      </c>
      <c r="D36" s="20">
        <f>VLOOKUP(B36,'pris per selskap'!$D$3:$P$90,13,FALSE)</f>
        <v>702.77719999999999</v>
      </c>
      <c r="E36" s="3">
        <f t="shared" si="5"/>
        <v>1854.9863859130405</v>
      </c>
      <c r="F36" s="7">
        <f t="shared" si="0"/>
        <v>1303642.1383300861</v>
      </c>
      <c r="G36" s="7">
        <f t="shared" si="1"/>
        <v>350</v>
      </c>
      <c r="H36" s="7">
        <f t="shared" si="2"/>
        <v>649245.23506956419</v>
      </c>
      <c r="I36" s="11">
        <f t="shared" si="3"/>
        <v>654396.90326052194</v>
      </c>
      <c r="J36" s="12">
        <f t="shared" si="4"/>
        <v>352.77719999999999</v>
      </c>
      <c r="K36" s="11" t="s">
        <v>325</v>
      </c>
      <c r="L36" s="6"/>
    </row>
    <row r="37" spans="1:12" x14ac:dyDescent="0.3">
      <c r="A37">
        <v>923152601</v>
      </c>
      <c r="B37" s="1" t="s">
        <v>65</v>
      </c>
      <c r="C37">
        <f>VLOOKUP(B37,Table1[[#All],[selskap]:[Sum]],7,FALSE)</f>
        <v>19421</v>
      </c>
      <c r="D37" s="20">
        <f>VLOOKUP(B37,'pris per selskap'!$D$3:$P$90,13,FALSE)</f>
        <v>240.80269999999996</v>
      </c>
      <c r="E37" s="3">
        <f t="shared" si="5"/>
        <v>6008.287291663969</v>
      </c>
      <c r="F37" s="7">
        <f t="shared" si="0"/>
        <v>1446811.802208371</v>
      </c>
      <c r="G37" s="7">
        <f t="shared" si="1"/>
        <v>240.80269999999996</v>
      </c>
      <c r="H37" s="7">
        <f t="shared" si="2"/>
        <v>1446811.802208371</v>
      </c>
      <c r="I37" s="11">
        <f t="shared" si="3"/>
        <v>0</v>
      </c>
      <c r="J37" s="12">
        <f t="shared" si="4"/>
        <v>0</v>
      </c>
      <c r="K37" s="11"/>
      <c r="L37" s="6"/>
    </row>
    <row r="38" spans="1:12" x14ac:dyDescent="0.3">
      <c r="A38">
        <v>923354204</v>
      </c>
      <c r="B38" s="1" t="s">
        <v>67</v>
      </c>
      <c r="C38">
        <f>VLOOKUP(B38,Table1[[#All],[selskap]:[Sum]],7,FALSE)</f>
        <v>46139</v>
      </c>
      <c r="D38" s="20">
        <f>VLOOKUP(B38,'pris per selskap'!$D$3:$P$90,13,FALSE)</f>
        <v>320.75982499999998</v>
      </c>
      <c r="E38" s="3">
        <f t="shared" si="5"/>
        <v>14274.052178059002</v>
      </c>
      <c r="F38" s="7">
        <f t="shared" si="0"/>
        <v>4578542.4786750739</v>
      </c>
      <c r="G38" s="7">
        <f t="shared" si="1"/>
        <v>320.75982499999998</v>
      </c>
      <c r="H38" s="7">
        <f t="shared" si="2"/>
        <v>4578542.4786750739</v>
      </c>
      <c r="I38" s="11">
        <f t="shared" si="3"/>
        <v>0</v>
      </c>
      <c r="J38" s="12">
        <f t="shared" si="4"/>
        <v>0</v>
      </c>
      <c r="K38" s="11"/>
      <c r="L38" s="6"/>
    </row>
    <row r="39" spans="1:12" x14ac:dyDescent="0.3">
      <c r="A39">
        <v>923436596</v>
      </c>
      <c r="B39" s="1" t="s">
        <v>69</v>
      </c>
      <c r="C39">
        <f>VLOOKUP(B39,Table1[[#All],[selskap]:[Sum]],7,FALSE)</f>
        <v>15356</v>
      </c>
      <c r="D39" s="20">
        <f>VLOOKUP(B39,'pris per selskap'!$D$3:$P$90,13,FALSE)</f>
        <v>770.33901514554555</v>
      </c>
      <c r="E39" s="3">
        <f t="shared" si="5"/>
        <v>4750.6956207606154</v>
      </c>
      <c r="F39" s="7">
        <f t="shared" si="0"/>
        <v>3659646.1857529888</v>
      </c>
      <c r="G39" s="7">
        <f t="shared" si="1"/>
        <v>350</v>
      </c>
      <c r="H39" s="7">
        <f t="shared" si="2"/>
        <v>1662743.4672662155</v>
      </c>
      <c r="I39" s="11">
        <f t="shared" si="3"/>
        <v>1996902.7184867733</v>
      </c>
      <c r="J39" s="12">
        <f t="shared" si="4"/>
        <v>420.33901514554555</v>
      </c>
      <c r="K39" s="11"/>
      <c r="L39" s="6"/>
    </row>
    <row r="40" spans="1:12" x14ac:dyDescent="0.3">
      <c r="A40">
        <v>923488960</v>
      </c>
      <c r="B40" s="1" t="s">
        <v>188</v>
      </c>
      <c r="C40">
        <f>VLOOKUP(B40,Table1[[#All],[selskap]:[Sum]],7,FALSE)</f>
        <v>9552</v>
      </c>
      <c r="D40" s="20">
        <f>VLOOKUP(B40,'pris per selskap'!$D$3:$P$90,13,FALSE)</f>
        <v>773.85019999999986</v>
      </c>
      <c r="E40" s="3">
        <f t="shared" si="5"/>
        <v>2955.1083986393201</v>
      </c>
      <c r="F40" s="7">
        <f t="shared" si="0"/>
        <v>2286811.2253087172</v>
      </c>
      <c r="G40" s="7">
        <f t="shared" si="1"/>
        <v>350</v>
      </c>
      <c r="H40" s="7">
        <f t="shared" si="2"/>
        <v>1034287.939523762</v>
      </c>
      <c r="I40" s="11">
        <f t="shared" si="3"/>
        <v>1252523.2857849551</v>
      </c>
      <c r="J40" s="12">
        <f t="shared" si="4"/>
        <v>423.85019999999986</v>
      </c>
      <c r="K40" s="11"/>
      <c r="L40" s="6"/>
    </row>
    <row r="41" spans="1:12" x14ac:dyDescent="0.3">
      <c r="A41">
        <v>923789324</v>
      </c>
      <c r="B41" s="1" t="s">
        <v>72</v>
      </c>
      <c r="C41">
        <f>VLOOKUP(B41,Table1[[#All],[selskap]:[Sum]],7,FALSE)</f>
        <v>6508</v>
      </c>
      <c r="D41" s="20">
        <f>VLOOKUP(B41,'pris per selskap'!$D$3:$P$90,13,FALSE)</f>
        <v>702.77719999999999</v>
      </c>
      <c r="E41" s="3">
        <f t="shared" si="5"/>
        <v>2013.3841560243609</v>
      </c>
      <c r="F41" s="7">
        <f t="shared" si="0"/>
        <v>1414960.4796951634</v>
      </c>
      <c r="G41" s="7">
        <f t="shared" si="1"/>
        <v>350</v>
      </c>
      <c r="H41" s="7">
        <f t="shared" si="2"/>
        <v>704684.45460852631</v>
      </c>
      <c r="I41" s="11">
        <f t="shared" si="3"/>
        <v>710276.02508663712</v>
      </c>
      <c r="J41" s="12">
        <f t="shared" si="4"/>
        <v>352.77719999999999</v>
      </c>
      <c r="K41" s="11" t="s">
        <v>329</v>
      </c>
      <c r="L41" s="6"/>
    </row>
    <row r="42" spans="1:12" x14ac:dyDescent="0.3">
      <c r="A42">
        <v>923819177</v>
      </c>
      <c r="B42" s="1" t="s">
        <v>74</v>
      </c>
      <c r="C42">
        <f>VLOOKUP(B42,Table1[[#All],[selskap]:[Sum]],7,FALSE)</f>
        <v>13603</v>
      </c>
      <c r="D42" s="20">
        <f>VLOOKUP(B42,'pris per selskap'!$D$3:$P$90,13,FALSE)</f>
        <v>320.75982499999998</v>
      </c>
      <c r="E42" s="3">
        <f t="shared" si="5"/>
        <v>4208.3688805161928</v>
      </c>
      <c r="F42" s="7">
        <f t="shared" si="0"/>
        <v>1349875.6656498199</v>
      </c>
      <c r="G42" s="7">
        <f t="shared" si="1"/>
        <v>320.75982499999998</v>
      </c>
      <c r="H42" s="7">
        <f t="shared" si="2"/>
        <v>1349875.6656498199</v>
      </c>
      <c r="I42" s="11">
        <f t="shared" si="3"/>
        <v>0</v>
      </c>
      <c r="J42" s="12">
        <f t="shared" si="4"/>
        <v>0</v>
      </c>
      <c r="K42" s="11"/>
      <c r="L42" s="6"/>
    </row>
    <row r="43" spans="1:12" x14ac:dyDescent="0.3">
      <c r="A43">
        <v>923833706</v>
      </c>
      <c r="B43" s="1" t="s">
        <v>76</v>
      </c>
      <c r="C43">
        <f>VLOOKUP(B43,Table1[[#All],[selskap]:[Sum]],7,FALSE)</f>
        <v>6679</v>
      </c>
      <c r="D43" s="20">
        <f>VLOOKUP(B43,'pris per selskap'!$D$3:$P$90,13,FALSE)</f>
        <v>791.61844999999994</v>
      </c>
      <c r="E43" s="3">
        <f t="shared" si="5"/>
        <v>2066.2865362763837</v>
      </c>
      <c r="F43" s="7">
        <f t="shared" si="0"/>
        <v>1635710.5451029795</v>
      </c>
      <c r="G43" s="7">
        <f t="shared" si="1"/>
        <v>350</v>
      </c>
      <c r="H43" s="7">
        <f t="shared" si="2"/>
        <v>723200.2876967343</v>
      </c>
      <c r="I43" s="11">
        <f t="shared" si="3"/>
        <v>912510.25740624522</v>
      </c>
      <c r="J43" s="12">
        <f t="shared" si="4"/>
        <v>441.61844999999994</v>
      </c>
      <c r="K43" s="11"/>
      <c r="L43" s="6"/>
    </row>
    <row r="44" spans="1:12" x14ac:dyDescent="0.3">
      <c r="A44">
        <v>923934138</v>
      </c>
      <c r="B44" s="1" t="s">
        <v>78</v>
      </c>
      <c r="C44">
        <f>VLOOKUP(B44,Table1[[#All],[selskap]:[Sum]],7,FALSE)</f>
        <v>5638</v>
      </c>
      <c r="D44" s="20">
        <f>VLOOKUP(B44,'pris per selskap'!$D$3:$P$90,13,FALSE)</f>
        <v>791.61844999999994</v>
      </c>
      <c r="E44" s="3">
        <f t="shared" si="5"/>
        <v>1744.2316950930158</v>
      </c>
      <c r="F44" s="7">
        <f t="shared" si="0"/>
        <v>1380765.9909104058</v>
      </c>
      <c r="G44" s="7">
        <f t="shared" si="1"/>
        <v>350</v>
      </c>
      <c r="H44" s="7">
        <f t="shared" si="2"/>
        <v>610481.09328255558</v>
      </c>
      <c r="I44" s="11">
        <f t="shared" si="3"/>
        <v>770284.89762785018</v>
      </c>
      <c r="J44" s="12">
        <f t="shared" si="4"/>
        <v>441.61844999999994</v>
      </c>
      <c r="K44" s="11"/>
      <c r="L44" s="6"/>
    </row>
    <row r="45" spans="1:12" x14ac:dyDescent="0.3">
      <c r="A45">
        <v>923993355</v>
      </c>
      <c r="B45" s="1" t="s">
        <v>189</v>
      </c>
      <c r="C45">
        <f>VLOOKUP(B45,Table1[[#All],[selskap]:[Sum]],7,FALSE)</f>
        <v>22079</v>
      </c>
      <c r="D45" s="20">
        <f>VLOOKUP(B45,'pris per selskap'!$D$3:$P$90,13,FALSE)</f>
        <v>240.80269999999996</v>
      </c>
      <c r="E45" s="3">
        <f t="shared" si="5"/>
        <v>6830.5944654059413</v>
      </c>
      <c r="F45" s="7">
        <f t="shared" si="0"/>
        <v>1644825.589874807</v>
      </c>
      <c r="G45" s="7">
        <f t="shared" si="1"/>
        <v>240.80269999999996</v>
      </c>
      <c r="H45" s="7">
        <f t="shared" si="2"/>
        <v>1644825.589874807</v>
      </c>
      <c r="I45" s="11">
        <f t="shared" si="3"/>
        <v>0</v>
      </c>
      <c r="J45" s="12">
        <f t="shared" si="4"/>
        <v>0</v>
      </c>
      <c r="K45" s="11"/>
      <c r="L45" s="6"/>
    </row>
    <row r="46" spans="1:12" x14ac:dyDescent="0.3">
      <c r="A46">
        <v>924004150</v>
      </c>
      <c r="B46" s="1" t="s">
        <v>81</v>
      </c>
      <c r="C46">
        <f>VLOOKUP(B46,Table1[[#All],[selskap]:[Sum]],7,FALSE)</f>
        <v>8002</v>
      </c>
      <c r="D46" s="20">
        <f>VLOOKUP(B46,'pris per selskap'!$D$3:$P$90,13,FALSE)</f>
        <v>791.61844999999994</v>
      </c>
      <c r="E46" s="3">
        <f t="shared" si="5"/>
        <v>2475.5838992788777</v>
      </c>
      <c r="F46" s="7">
        <f t="shared" si="0"/>
        <v>1959717.8891921011</v>
      </c>
      <c r="G46" s="7">
        <f t="shared" si="1"/>
        <v>350</v>
      </c>
      <c r="H46" s="7">
        <f t="shared" si="2"/>
        <v>866454.36474760715</v>
      </c>
      <c r="I46" s="11">
        <f t="shared" si="3"/>
        <v>1093263.5244444939</v>
      </c>
      <c r="J46" s="12">
        <f t="shared" si="4"/>
        <v>441.61844999999994</v>
      </c>
      <c r="K46" s="11"/>
      <c r="L46" s="6"/>
    </row>
    <row r="47" spans="1:12" x14ac:dyDescent="0.3">
      <c r="A47">
        <v>924330678</v>
      </c>
      <c r="B47" s="1" t="s">
        <v>83</v>
      </c>
      <c r="C47">
        <f>VLOOKUP(B47,Table1[[#All],[selskap]:[Sum]],7,FALSE)</f>
        <v>6077</v>
      </c>
      <c r="D47" s="20">
        <f>VLOOKUP(B47,'pris per selskap'!$D$3:$P$90,13,FALSE)</f>
        <v>320.75982499999998</v>
      </c>
      <c r="E47" s="3">
        <f t="shared" si="5"/>
        <v>1880.0454081376831</v>
      </c>
      <c r="F47" s="7">
        <f t="shared" si="0"/>
        <v>603043.03610629681</v>
      </c>
      <c r="G47" s="7">
        <f t="shared" si="1"/>
        <v>320.75982499999998</v>
      </c>
      <c r="H47" s="7">
        <f t="shared" si="2"/>
        <v>603043.03610629681</v>
      </c>
      <c r="I47" s="11">
        <f t="shared" si="3"/>
        <v>0</v>
      </c>
      <c r="J47" s="12">
        <f t="shared" si="4"/>
        <v>0</v>
      </c>
      <c r="K47" s="11" t="s">
        <v>330</v>
      </c>
      <c r="L47" s="6"/>
    </row>
    <row r="48" spans="1:12" x14ac:dyDescent="0.3">
      <c r="A48">
        <v>924527994</v>
      </c>
      <c r="B48" s="1" t="s">
        <v>85</v>
      </c>
      <c r="C48">
        <f>VLOOKUP(B48,Table1[[#All],[selskap]:[Sum]],7,FALSE)</f>
        <v>8525</v>
      </c>
      <c r="D48" s="20">
        <f>VLOOKUP(B48,'pris per selskap'!$D$3:$P$90,13,FALSE)</f>
        <v>702.77719999999999</v>
      </c>
      <c r="E48" s="3">
        <f t="shared" si="5"/>
        <v>2637.3847464824335</v>
      </c>
      <c r="F48" s="7">
        <f t="shared" si="0"/>
        <v>1853493.8674556345</v>
      </c>
      <c r="G48" s="7">
        <f t="shared" si="1"/>
        <v>350</v>
      </c>
      <c r="H48" s="7">
        <f t="shared" si="2"/>
        <v>923084.66126885172</v>
      </c>
      <c r="I48" s="11">
        <f t="shared" si="3"/>
        <v>930409.2061867828</v>
      </c>
      <c r="J48" s="12">
        <f t="shared" si="4"/>
        <v>352.77719999999999</v>
      </c>
      <c r="K48" s="11"/>
      <c r="L48" s="6"/>
    </row>
    <row r="49" spans="1:12" x14ac:dyDescent="0.3">
      <c r="A49">
        <v>924619260</v>
      </c>
      <c r="B49" s="1" t="s">
        <v>87</v>
      </c>
      <c r="C49">
        <f>VLOOKUP(B49,Table1[[#All],[selskap]:[Sum]],7,FALSE)</f>
        <v>37312</v>
      </c>
      <c r="D49" s="20">
        <f>VLOOKUP(B49,'pris per selskap'!$D$3:$P$90,13,FALSE)</f>
        <v>702.77719999999999</v>
      </c>
      <c r="E49" s="3">
        <f t="shared" si="5"/>
        <v>11543.23749686247</v>
      </c>
      <c r="F49" s="7">
        <f t="shared" si="0"/>
        <v>8112324.1269800151</v>
      </c>
      <c r="G49" s="7">
        <f t="shared" si="1"/>
        <v>350</v>
      </c>
      <c r="H49" s="7">
        <f t="shared" si="2"/>
        <v>4040133.1239018645</v>
      </c>
      <c r="I49" s="11">
        <f t="shared" si="3"/>
        <v>4072191.0030781506</v>
      </c>
      <c r="J49" s="12">
        <f t="shared" si="4"/>
        <v>352.77719999999999</v>
      </c>
      <c r="K49" s="11"/>
      <c r="L49" s="6"/>
    </row>
    <row r="50" spans="1:12" x14ac:dyDescent="0.3">
      <c r="A50">
        <v>924862602</v>
      </c>
      <c r="B50" s="1" t="s">
        <v>89</v>
      </c>
      <c r="C50">
        <f>VLOOKUP(B50,Table1[[#All],[selskap]:[Sum]],7,FALSE)</f>
        <v>3796</v>
      </c>
      <c r="D50" s="20">
        <f>VLOOKUP(B50,'pris per selskap'!$D$3:$P$90,13,FALSE)</f>
        <v>791.61844999999994</v>
      </c>
      <c r="E50" s="3">
        <f t="shared" si="5"/>
        <v>1174.370967465961</v>
      </c>
      <c r="F50" s="7">
        <f t="shared" si="0"/>
        <v>929653.72499040444</v>
      </c>
      <c r="G50" s="7">
        <f t="shared" si="1"/>
        <v>350</v>
      </c>
      <c r="H50" s="7">
        <f t="shared" si="2"/>
        <v>411029.83861308638</v>
      </c>
      <c r="I50" s="11">
        <f t="shared" si="3"/>
        <v>518623.88637731806</v>
      </c>
      <c r="J50" s="12">
        <f t="shared" si="4"/>
        <v>441.61844999999994</v>
      </c>
      <c r="K50" s="11"/>
      <c r="L50" s="6"/>
    </row>
    <row r="51" spans="1:12" x14ac:dyDescent="0.3">
      <c r="A51">
        <v>924868759</v>
      </c>
      <c r="B51" s="1" t="s">
        <v>190</v>
      </c>
      <c r="C51">
        <f>VLOOKUP(B51,Table1[[#All],[selskap]:[Sum]],7,FALSE)</f>
        <v>11712</v>
      </c>
      <c r="D51" s="20">
        <f>VLOOKUP(B51,'pris per selskap'!$D$3:$P$90,13,FALSE)</f>
        <v>240.80269999999996</v>
      </c>
      <c r="E51" s="3">
        <f t="shared" si="5"/>
        <v>3623.3489912964528</v>
      </c>
      <c r="F51" s="7">
        <f t="shared" si="0"/>
        <v>872512.2201464622</v>
      </c>
      <c r="G51" s="7">
        <f t="shared" si="1"/>
        <v>240.80269999999996</v>
      </c>
      <c r="H51" s="7">
        <f t="shared" si="2"/>
        <v>872512.2201464622</v>
      </c>
      <c r="I51" s="11">
        <f t="shared" si="3"/>
        <v>0</v>
      </c>
      <c r="J51" s="12">
        <f t="shared" si="4"/>
        <v>0</v>
      </c>
      <c r="K51" s="11" t="s">
        <v>326</v>
      </c>
      <c r="L51" s="6"/>
    </row>
    <row r="52" spans="1:12" x14ac:dyDescent="0.3">
      <c r="A52">
        <v>924934867</v>
      </c>
      <c r="B52" s="1" t="s">
        <v>191</v>
      </c>
      <c r="C52">
        <f>VLOOKUP(B52,Table1[[#All],[selskap]:[Sum]],7,FALSE)</f>
        <v>7942</v>
      </c>
      <c r="D52" s="20">
        <f>VLOOKUP(B52,'pris per selskap'!$D$3:$P$90,13,FALSE)</f>
        <v>240.80269999999996</v>
      </c>
      <c r="E52" s="3">
        <f t="shared" si="5"/>
        <v>2457.0216605939572</v>
      </c>
      <c r="F52" s="7">
        <f t="shared" si="0"/>
        <v>591657.44982950843</v>
      </c>
      <c r="G52" s="7">
        <f t="shared" si="1"/>
        <v>240.80269999999996</v>
      </c>
      <c r="H52" s="7">
        <f t="shared" si="2"/>
        <v>591657.44982950843</v>
      </c>
      <c r="I52" s="11">
        <f t="shared" si="3"/>
        <v>0</v>
      </c>
      <c r="J52" s="12">
        <f t="shared" si="4"/>
        <v>0</v>
      </c>
      <c r="K52" s="11" t="s">
        <v>326</v>
      </c>
      <c r="L52" s="6"/>
    </row>
    <row r="53" spans="1:12" x14ac:dyDescent="0.3">
      <c r="A53">
        <v>924940379</v>
      </c>
      <c r="B53" s="1" t="s">
        <v>93</v>
      </c>
      <c r="C53">
        <f>VLOOKUP(B53,Table1[[#All],[selskap]:[Sum]],7,FALSE)</f>
        <v>14543</v>
      </c>
      <c r="D53" s="20">
        <f>VLOOKUP(B53,'pris per selskap'!$D$3:$P$90,13,FALSE)</f>
        <v>791.61844999999994</v>
      </c>
      <c r="E53" s="3">
        <f t="shared" si="5"/>
        <v>4499.1772865799448</v>
      </c>
      <c r="F53" s="7">
        <f t="shared" si="0"/>
        <v>3561631.7498776214</v>
      </c>
      <c r="G53" s="7">
        <f t="shared" si="1"/>
        <v>350</v>
      </c>
      <c r="H53" s="7">
        <f t="shared" si="2"/>
        <v>1574712.0503029807</v>
      </c>
      <c r="I53" s="11">
        <f t="shared" si="3"/>
        <v>1986919.6995746407</v>
      </c>
      <c r="J53" s="12">
        <f t="shared" si="4"/>
        <v>441.61844999999994</v>
      </c>
      <c r="K53" s="11"/>
      <c r="L53" s="6"/>
    </row>
    <row r="54" spans="1:12" x14ac:dyDescent="0.3">
      <c r="A54">
        <v>925017809</v>
      </c>
      <c r="B54" s="1" t="s">
        <v>95</v>
      </c>
      <c r="C54">
        <f>VLOOKUP(B54,Table1[[#All],[selskap]:[Sum]],7,FALSE)</f>
        <v>5349</v>
      </c>
      <c r="D54" s="20">
        <f>VLOOKUP(B54,'pris per selskap'!$D$3:$P$90,13,FALSE)</f>
        <v>791.61844999999994</v>
      </c>
      <c r="E54" s="3">
        <f t="shared" si="5"/>
        <v>1654.8235787606495</v>
      </c>
      <c r="F54" s="7">
        <f t="shared" si="0"/>
        <v>1309988.8764419581</v>
      </c>
      <c r="G54" s="7">
        <f t="shared" si="1"/>
        <v>350</v>
      </c>
      <c r="H54" s="7">
        <f t="shared" si="2"/>
        <v>579188.25256622734</v>
      </c>
      <c r="I54" s="11">
        <f t="shared" si="3"/>
        <v>730800.62387573079</v>
      </c>
      <c r="J54" s="12">
        <f t="shared" si="4"/>
        <v>441.61844999999994</v>
      </c>
      <c r="K54" s="11"/>
      <c r="L54" s="6"/>
    </row>
    <row r="55" spans="1:12" x14ac:dyDescent="0.3">
      <c r="A55">
        <v>925067911</v>
      </c>
      <c r="B55" s="1" t="s">
        <v>192</v>
      </c>
      <c r="C55">
        <f>VLOOKUP(B55,Table1[[#All],[selskap]:[Sum]],7,FALSE)</f>
        <v>1572</v>
      </c>
      <c r="D55" s="20">
        <f>VLOOKUP(B55,'pris per selskap'!$D$3:$P$90,13,FALSE)</f>
        <v>773.85019999999986</v>
      </c>
      <c r="E55" s="3">
        <f t="shared" si="5"/>
        <v>486.33065354491322</v>
      </c>
      <c r="F55" s="7">
        <f t="shared" si="0"/>
        <v>376347.07351186173</v>
      </c>
      <c r="G55" s="7">
        <f t="shared" si="1"/>
        <v>350</v>
      </c>
      <c r="H55" s="7">
        <f t="shared" si="2"/>
        <v>170215.72874071961</v>
      </c>
      <c r="I55" s="11">
        <f t="shared" si="3"/>
        <v>206131.34477114212</v>
      </c>
      <c r="J55" s="12">
        <f t="shared" si="4"/>
        <v>423.85019999999986</v>
      </c>
      <c r="K55" s="11"/>
      <c r="L55" s="6"/>
    </row>
    <row r="56" spans="1:12" x14ac:dyDescent="0.3">
      <c r="A56">
        <v>925315958</v>
      </c>
      <c r="B56" s="1" t="s">
        <v>194</v>
      </c>
      <c r="C56">
        <f>VLOOKUP(B56,Table1[[#All],[selskap]:[Sum]],7,FALSE)</f>
        <v>10541</v>
      </c>
      <c r="D56" s="20">
        <f>VLOOKUP(B56,'pris per selskap'!$D$3:$P$90,13,FALSE)</f>
        <v>320.75982499999998</v>
      </c>
      <c r="E56" s="3">
        <f t="shared" si="5"/>
        <v>3261.0759662957571</v>
      </c>
      <c r="F56" s="7">
        <f t="shared" si="0"/>
        <v>1046022.1562607329</v>
      </c>
      <c r="G56" s="7">
        <f t="shared" si="1"/>
        <v>320.75982499999998</v>
      </c>
      <c r="H56" s="7">
        <f t="shared" si="2"/>
        <v>1046022.1562607329</v>
      </c>
      <c r="I56" s="11">
        <f t="shared" si="3"/>
        <v>0</v>
      </c>
      <c r="J56" s="12">
        <f t="shared" si="4"/>
        <v>0</v>
      </c>
      <c r="K56" s="11" t="s">
        <v>327</v>
      </c>
      <c r="L56" s="6"/>
    </row>
    <row r="57" spans="1:12" x14ac:dyDescent="0.3">
      <c r="A57">
        <v>925336637</v>
      </c>
      <c r="B57" s="1" t="s">
        <v>98</v>
      </c>
      <c r="C57">
        <f>VLOOKUP(B57,Table1[[#All],[selskap]:[Sum]],7,FALSE)</f>
        <v>29891</v>
      </c>
      <c r="D57" s="20">
        <f>VLOOKUP(B57,'pris per selskap'!$D$3:$P$90,13,FALSE)</f>
        <v>240.80269999999996</v>
      </c>
      <c r="E57" s="3">
        <f t="shared" si="5"/>
        <v>9247.3979421825716</v>
      </c>
      <c r="F57" s="7">
        <f t="shared" si="0"/>
        <v>2226798.3924520067</v>
      </c>
      <c r="G57" s="7">
        <f t="shared" si="1"/>
        <v>240.80269999999996</v>
      </c>
      <c r="H57" s="7">
        <f t="shared" si="2"/>
        <v>2226798.3924520067</v>
      </c>
      <c r="I57" s="11">
        <f t="shared" si="3"/>
        <v>0</v>
      </c>
      <c r="J57" s="12">
        <f t="shared" si="4"/>
        <v>0</v>
      </c>
      <c r="K57" s="11"/>
      <c r="L57" s="6"/>
    </row>
    <row r="58" spans="1:12" x14ac:dyDescent="0.3">
      <c r="A58">
        <v>925354813</v>
      </c>
      <c r="B58" s="1" t="s">
        <v>100</v>
      </c>
      <c r="C58">
        <f>VLOOKUP(B58,Table1[[#All],[selskap]:[Sum]],7,FALSE)</f>
        <v>6378</v>
      </c>
      <c r="D58" s="20">
        <f>VLOOKUP(B58,'pris per selskap'!$D$3:$P$90,13,FALSE)</f>
        <v>320.75982499999998</v>
      </c>
      <c r="E58" s="3">
        <f t="shared" si="5"/>
        <v>1973.1659722070335</v>
      </c>
      <c r="F58" s="7">
        <f t="shared" si="0"/>
        <v>632912.37194108288</v>
      </c>
      <c r="G58" s="7">
        <f t="shared" si="1"/>
        <v>320.75982499999998</v>
      </c>
      <c r="H58" s="7">
        <f t="shared" si="2"/>
        <v>632912.37194108288</v>
      </c>
      <c r="I58" s="11">
        <f t="shared" si="3"/>
        <v>0</v>
      </c>
      <c r="J58" s="12">
        <f t="shared" si="4"/>
        <v>0</v>
      </c>
      <c r="K58" s="11"/>
      <c r="L58" s="6"/>
    </row>
    <row r="59" spans="1:12" x14ac:dyDescent="0.3">
      <c r="A59">
        <v>925549738</v>
      </c>
      <c r="B59" s="1" t="s">
        <v>102</v>
      </c>
      <c r="C59">
        <f>VLOOKUP(B59,Table1[[#All],[selskap]:[Sum]],7,FALSE)</f>
        <v>11841</v>
      </c>
      <c r="D59" s="20">
        <f>VLOOKUP(B59,'pris per selskap'!$D$3:$P$90,13,FALSE)</f>
        <v>791.61844999999994</v>
      </c>
      <c r="E59" s="3">
        <f t="shared" si="5"/>
        <v>3663.2578044690317</v>
      </c>
      <c r="F59" s="7">
        <f t="shared" si="0"/>
        <v>2899902.4651241777</v>
      </c>
      <c r="G59" s="7">
        <f t="shared" si="1"/>
        <v>350</v>
      </c>
      <c r="H59" s="7">
        <f t="shared" si="2"/>
        <v>1282140.2315641611</v>
      </c>
      <c r="I59" s="11">
        <f t="shared" si="3"/>
        <v>1617762.2335600166</v>
      </c>
      <c r="J59" s="12">
        <f t="shared" si="4"/>
        <v>441.61844999999994</v>
      </c>
      <c r="K59" s="11"/>
      <c r="L59" s="6"/>
    </row>
    <row r="60" spans="1:12" x14ac:dyDescent="0.3">
      <c r="A60">
        <v>925668389</v>
      </c>
      <c r="B60" s="1" t="s">
        <v>104</v>
      </c>
      <c r="C60">
        <f>VLOOKUP(B60,Table1[[#All],[selskap]:[Sum]],7,FALSE)</f>
        <v>52968</v>
      </c>
      <c r="D60" s="20">
        <f>VLOOKUP(B60,'pris per selskap'!$D$3:$P$90,13,FALSE)</f>
        <v>320.75982499999998</v>
      </c>
      <c r="E60" s="3">
        <f t="shared" si="5"/>
        <v>16386.744311047689</v>
      </c>
      <c r="F60" s="7">
        <f t="shared" si="0"/>
        <v>5256209.2375314021</v>
      </c>
      <c r="G60" s="7">
        <f t="shared" si="1"/>
        <v>320.75982499999998</v>
      </c>
      <c r="H60" s="7">
        <f t="shared" si="2"/>
        <v>5256209.2375314021</v>
      </c>
      <c r="I60" s="11">
        <f t="shared" si="3"/>
        <v>0</v>
      </c>
      <c r="J60" s="12">
        <f t="shared" si="4"/>
        <v>0</v>
      </c>
      <c r="K60" s="11"/>
      <c r="L60" s="6"/>
    </row>
    <row r="61" spans="1:12" x14ac:dyDescent="0.3">
      <c r="A61">
        <v>925803375</v>
      </c>
      <c r="B61" s="1" t="s">
        <v>195</v>
      </c>
      <c r="C61">
        <f>VLOOKUP(B61,Table1[[#All],[selskap]:[Sum]],7,FALSE)</f>
        <v>27067</v>
      </c>
      <c r="D61" s="20">
        <f>VLOOKUP(B61,'pris per selskap'!$D$3:$P$90,13,FALSE)</f>
        <v>791.61844999999994</v>
      </c>
      <c r="E61" s="3">
        <f t="shared" si="5"/>
        <v>8373.7352414123197</v>
      </c>
      <c r="F61" s="7">
        <f t="shared" si="0"/>
        <v>6628803.3125171959</v>
      </c>
      <c r="G61" s="7">
        <f t="shared" si="1"/>
        <v>350</v>
      </c>
      <c r="H61" s="7">
        <f t="shared" si="2"/>
        <v>2930807.3344943118</v>
      </c>
      <c r="I61" s="11">
        <f t="shared" si="3"/>
        <v>3697995.9780228841</v>
      </c>
      <c r="J61" s="12">
        <f t="shared" si="4"/>
        <v>441.61844999999994</v>
      </c>
      <c r="K61" s="11"/>
      <c r="L61" s="6"/>
    </row>
    <row r="62" spans="1:12" x14ac:dyDescent="0.3">
      <c r="A62">
        <v>926377841</v>
      </c>
      <c r="B62" s="1" t="s">
        <v>107</v>
      </c>
      <c r="C62">
        <f>VLOOKUP(B62,Table1[[#All],[selskap]:[Sum]],7,FALSE)</f>
        <v>9816</v>
      </c>
      <c r="D62" s="20">
        <f>VLOOKUP(B62,'pris per selskap'!$D$3:$P$90,13,FALSE)</f>
        <v>320.75982499999998</v>
      </c>
      <c r="E62" s="3">
        <f t="shared" si="5"/>
        <v>3036.7822488529696</v>
      </c>
      <c r="F62" s="7">
        <f t="shared" si="0"/>
        <v>974077.74270518497</v>
      </c>
      <c r="G62" s="7">
        <f t="shared" si="1"/>
        <v>320.75982499999998</v>
      </c>
      <c r="H62" s="7">
        <f t="shared" si="2"/>
        <v>974077.74270518497</v>
      </c>
      <c r="I62" s="11">
        <f t="shared" si="3"/>
        <v>0</v>
      </c>
      <c r="J62" s="12">
        <f t="shared" si="4"/>
        <v>0</v>
      </c>
      <c r="K62" s="11"/>
      <c r="L62" s="6"/>
    </row>
    <row r="63" spans="1:12" x14ac:dyDescent="0.3">
      <c r="A63">
        <v>930187240</v>
      </c>
      <c r="B63" s="1" t="s">
        <v>109</v>
      </c>
      <c r="C63">
        <f>VLOOKUP(B63,Table1[[#All],[selskap]:[Sum]],7,FALSE)</f>
        <v>287</v>
      </c>
      <c r="D63" s="20">
        <f>VLOOKUP(B63,'pris per selskap'!$D$3:$P$90,13,FALSE)</f>
        <v>791.61844999999994</v>
      </c>
      <c r="E63" s="3">
        <f t="shared" si="5"/>
        <v>88.789375042869025</v>
      </c>
      <c r="F63" s="7">
        <f t="shared" si="0"/>
        <v>70287.307447904663</v>
      </c>
      <c r="G63" s="7">
        <f t="shared" si="1"/>
        <v>350</v>
      </c>
      <c r="H63" s="7">
        <f t="shared" si="2"/>
        <v>31076.28126500416</v>
      </c>
      <c r="I63" s="11">
        <f t="shared" si="3"/>
        <v>39211.026182900503</v>
      </c>
      <c r="J63" s="12">
        <f t="shared" si="4"/>
        <v>441.61844999999994</v>
      </c>
      <c r="K63" s="11"/>
      <c r="L63" s="6"/>
    </row>
    <row r="64" spans="1:12" x14ac:dyDescent="0.3">
      <c r="A64">
        <v>953181606</v>
      </c>
      <c r="B64" s="1" t="s">
        <v>111</v>
      </c>
      <c r="C64">
        <f>VLOOKUP(B64,Table1[[#All],[selskap]:[Sum]],7,FALSE)</f>
        <v>1490</v>
      </c>
      <c r="D64" s="20">
        <f>VLOOKUP(B64,'pris per selskap'!$D$3:$P$90,13,FALSE)</f>
        <v>240.80269999999996</v>
      </c>
      <c r="E64" s="3">
        <f t="shared" si="5"/>
        <v>460.96226067552209</v>
      </c>
      <c r="F64" s="7">
        <f t="shared" si="0"/>
        <v>111000.95696876952</v>
      </c>
      <c r="G64" s="7">
        <f t="shared" si="1"/>
        <v>240.80269999999996</v>
      </c>
      <c r="H64" s="7">
        <f t="shared" si="2"/>
        <v>111000.95696876952</v>
      </c>
      <c r="I64" s="11">
        <f t="shared" si="3"/>
        <v>0</v>
      </c>
      <c r="J64" s="12">
        <f t="shared" si="4"/>
        <v>0</v>
      </c>
      <c r="K64" s="11"/>
      <c r="L64" s="6"/>
    </row>
    <row r="65" spans="1:12" x14ac:dyDescent="0.3">
      <c r="A65">
        <v>953681781</v>
      </c>
      <c r="B65" s="1" t="s">
        <v>113</v>
      </c>
      <c r="C65">
        <f>VLOOKUP(B65,Table1[[#All],[selskap]:[Sum]],7,FALSE)</f>
        <v>15219</v>
      </c>
      <c r="D65" s="20">
        <f>VLOOKUP(B65,'pris per selskap'!$D$3:$P$90,13,FALSE)</f>
        <v>773.85019999999986</v>
      </c>
      <c r="E65" s="3">
        <f t="shared" si="5"/>
        <v>4708.3118424300474</v>
      </c>
      <c r="F65" s="7">
        <f t="shared" si="0"/>
        <v>3643528.0609268602</v>
      </c>
      <c r="G65" s="7">
        <f t="shared" si="1"/>
        <v>350</v>
      </c>
      <c r="H65" s="7">
        <f t="shared" si="2"/>
        <v>1647909.1448505167</v>
      </c>
      <c r="I65" s="11">
        <f t="shared" si="3"/>
        <v>1995618.9160763435</v>
      </c>
      <c r="J65" s="12">
        <f t="shared" si="4"/>
        <v>423.85019999999986</v>
      </c>
      <c r="K65" s="11"/>
      <c r="L65" s="6"/>
    </row>
    <row r="66" spans="1:12" x14ac:dyDescent="0.3">
      <c r="A66">
        <v>966731508</v>
      </c>
      <c r="B66" s="1" t="s">
        <v>115</v>
      </c>
      <c r="C66">
        <f>VLOOKUP(B66,Table1[[#All],[selskap]:[Sum]],7,FALSE)</f>
        <v>11165</v>
      </c>
      <c r="D66" s="20">
        <f>VLOOKUP(B66,'pris per selskap'!$D$3:$P$90,13,FALSE)</f>
        <v>791.61844999999994</v>
      </c>
      <c r="E66" s="3">
        <f t="shared" si="5"/>
        <v>3454.1232486189288</v>
      </c>
      <c r="F66" s="7">
        <f t="shared" si="0"/>
        <v>2734347.692180681</v>
      </c>
      <c r="G66" s="7">
        <f t="shared" si="1"/>
        <v>350</v>
      </c>
      <c r="H66" s="7">
        <f t="shared" si="2"/>
        <v>1208943.1370166251</v>
      </c>
      <c r="I66" s="11">
        <f t="shared" si="3"/>
        <v>1525404.5551640559</v>
      </c>
      <c r="J66" s="12">
        <f t="shared" si="4"/>
        <v>441.61844999999994</v>
      </c>
      <c r="K66" s="11"/>
      <c r="L66" s="6"/>
    </row>
    <row r="67" spans="1:12" x14ac:dyDescent="0.3">
      <c r="A67">
        <v>967670170</v>
      </c>
      <c r="B67" s="1" t="s">
        <v>117</v>
      </c>
      <c r="C67">
        <f>VLOOKUP(B67,Table1[[#All],[selskap]:[Sum]],7,FALSE)</f>
        <v>2086</v>
      </c>
      <c r="D67" s="20">
        <f>VLOOKUP(B67,'pris per selskap'!$D$3:$P$90,13,FALSE)</f>
        <v>702.77719999999999</v>
      </c>
      <c r="E67" s="3">
        <f t="shared" si="5"/>
        <v>645.34716494573092</v>
      </c>
      <c r="F67" s="7">
        <f t="shared" si="0"/>
        <v>453535.27360849892</v>
      </c>
      <c r="G67" s="7">
        <f t="shared" si="1"/>
        <v>350</v>
      </c>
      <c r="H67" s="7">
        <f t="shared" si="2"/>
        <v>225871.50773100581</v>
      </c>
      <c r="I67" s="11">
        <f t="shared" si="3"/>
        <v>227663.7658774931</v>
      </c>
      <c r="J67" s="12">
        <f t="shared" si="4"/>
        <v>352.77719999999999</v>
      </c>
      <c r="K67" s="11"/>
      <c r="L67" s="6"/>
    </row>
    <row r="68" spans="1:12" x14ac:dyDescent="0.3">
      <c r="A68">
        <v>968168134</v>
      </c>
      <c r="B68" s="1" t="s">
        <v>119</v>
      </c>
      <c r="C68">
        <f>VLOOKUP(B68,Table1[[#All],[selskap]:[Sum]],7,FALSE)</f>
        <v>23467</v>
      </c>
      <c r="D68" s="20">
        <f>VLOOKUP(B68,'pris per selskap'!$D$3:$P$90,13,FALSE)</f>
        <v>240.80269999999996</v>
      </c>
      <c r="E68" s="3">
        <f t="shared" si="5"/>
        <v>7260.0009203170985</v>
      </c>
      <c r="F68" s="7">
        <f t="shared" si="0"/>
        <v>1748227.8236148418</v>
      </c>
      <c r="G68" s="7">
        <f t="shared" si="1"/>
        <v>240.80269999999996</v>
      </c>
      <c r="H68" s="7">
        <f t="shared" si="2"/>
        <v>1748227.8236148418</v>
      </c>
      <c r="I68" s="11">
        <f t="shared" si="3"/>
        <v>0</v>
      </c>
      <c r="J68" s="12">
        <f t="shared" si="4"/>
        <v>0</v>
      </c>
      <c r="K68" s="11"/>
      <c r="L68" s="6"/>
    </row>
    <row r="69" spans="1:12" x14ac:dyDescent="0.3">
      <c r="A69">
        <v>968398083</v>
      </c>
      <c r="B69" s="1" t="s">
        <v>121</v>
      </c>
      <c r="C69">
        <f>VLOOKUP(B69,Table1[[#All],[selskap]:[Sum]],7,FALSE)</f>
        <v>5424</v>
      </c>
      <c r="D69" s="20">
        <f>VLOOKUP(B69,'pris per selskap'!$D$3:$P$90,13,FALSE)</f>
        <v>773.85019999999986</v>
      </c>
      <c r="E69" s="3">
        <f t="shared" si="5"/>
        <v>1678.0263771167999</v>
      </c>
      <c r="F69" s="7">
        <f t="shared" si="0"/>
        <v>1298541.0475371107</v>
      </c>
      <c r="G69" s="7">
        <f t="shared" si="1"/>
        <v>350</v>
      </c>
      <c r="H69" s="7">
        <f t="shared" si="2"/>
        <v>587309.23199087998</v>
      </c>
      <c r="I69" s="11">
        <f t="shared" si="3"/>
        <v>711231.81554623076</v>
      </c>
      <c r="J69" s="12">
        <f t="shared" si="4"/>
        <v>423.85019999999986</v>
      </c>
      <c r="K69" s="11"/>
      <c r="L69" s="6"/>
    </row>
    <row r="70" spans="1:12" x14ac:dyDescent="0.3">
      <c r="A70">
        <v>971058854</v>
      </c>
      <c r="B70" s="1" t="s">
        <v>123</v>
      </c>
      <c r="C70">
        <f>VLOOKUP(B70,Table1[[#All],[selskap]:[Sum]],7,FALSE)</f>
        <v>54038</v>
      </c>
      <c r="D70" s="20">
        <f>VLOOKUP(B70,'pris per selskap'!$D$3:$P$90,13,FALSE)</f>
        <v>240.80269999999996</v>
      </c>
      <c r="E70" s="3">
        <f t="shared" si="5"/>
        <v>16717.770900928768</v>
      </c>
      <c r="F70" s="7">
        <f t="shared" si="0"/>
        <v>4025684.3709250791</v>
      </c>
      <c r="G70" s="7">
        <f t="shared" si="1"/>
        <v>240.80269999999996</v>
      </c>
      <c r="H70" s="7">
        <f t="shared" si="2"/>
        <v>4025684.3709250791</v>
      </c>
      <c r="I70" s="11">
        <f t="shared" si="3"/>
        <v>0</v>
      </c>
      <c r="J70" s="12">
        <f t="shared" si="4"/>
        <v>0</v>
      </c>
      <c r="K70" s="11"/>
      <c r="L70" s="6"/>
    </row>
    <row r="71" spans="1:12" x14ac:dyDescent="0.3">
      <c r="A71">
        <v>971589752</v>
      </c>
      <c r="B71" s="1" t="s">
        <v>125</v>
      </c>
      <c r="C71">
        <f>VLOOKUP(B71,Table1[[#All],[selskap]:[Sum]],7,FALSE)</f>
        <v>37522</v>
      </c>
      <c r="D71" s="20">
        <f>VLOOKUP(B71,'pris per selskap'!$D$3:$P$90,13,FALSE)</f>
        <v>702.77719999999999</v>
      </c>
      <c r="E71" s="3">
        <f t="shared" ref="E71:E93" si="6">C71*$E$5</f>
        <v>11608.205332259691</v>
      </c>
      <c r="F71" s="7">
        <f t="shared" ref="F71:F93" si="7">D71*E71</f>
        <v>8157982.0404305356</v>
      </c>
      <c r="G71" s="7">
        <f t="shared" si="1"/>
        <v>350</v>
      </c>
      <c r="H71" s="7">
        <f t="shared" si="2"/>
        <v>4062871.866290892</v>
      </c>
      <c r="I71" s="11">
        <f t="shared" si="3"/>
        <v>4095110.1741396436</v>
      </c>
      <c r="J71" s="12">
        <f t="shared" si="4"/>
        <v>352.77719999999999</v>
      </c>
      <c r="K71" s="11" t="s">
        <v>325</v>
      </c>
      <c r="L71" s="6"/>
    </row>
    <row r="72" spans="1:12" x14ac:dyDescent="0.3">
      <c r="A72">
        <v>976894677</v>
      </c>
      <c r="B72" s="1" t="s">
        <v>127</v>
      </c>
      <c r="C72">
        <f>VLOOKUP(B72,Table1[[#All],[selskap]:[Sum]],7,FALSE)</f>
        <v>705</v>
      </c>
      <c r="D72" s="20">
        <f>VLOOKUP(B72,'pris per selskap'!$D$3:$P$90,13,FALSE)</f>
        <v>702.77719999999999</v>
      </c>
      <c r="E72" s="3">
        <f t="shared" si="6"/>
        <v>218.10630454781415</v>
      </c>
      <c r="F72" s="7">
        <f t="shared" si="7"/>
        <v>153280.13801246008</v>
      </c>
      <c r="G72" s="7">
        <f t="shared" ref="G72:G93" si="8">IF(D72&gt;$B$2,$B$2,D72)</f>
        <v>350</v>
      </c>
      <c r="H72" s="7">
        <f t="shared" ref="H72:H93" si="9">G72*E72</f>
        <v>76337.206591734954</v>
      </c>
      <c r="I72" s="11">
        <f t="shared" ref="I72:I93" si="10">F72-H72</f>
        <v>76942.93142072513</v>
      </c>
      <c r="J72" s="12">
        <f t="shared" ref="J72:J93" si="11">IF(D72&gt;$B$2,D72-$B$2,0)</f>
        <v>352.77719999999999</v>
      </c>
      <c r="K72" s="11" t="s">
        <v>331</v>
      </c>
      <c r="L72" s="6"/>
    </row>
    <row r="73" spans="1:12" x14ac:dyDescent="0.3">
      <c r="A73">
        <v>976944801</v>
      </c>
      <c r="B73" s="1" t="s">
        <v>196</v>
      </c>
      <c r="C73">
        <f>VLOOKUP(B73,Table1[[#All],[selskap]:[Sum]],7,FALSE)</f>
        <v>390205</v>
      </c>
      <c r="D73" s="20">
        <f>VLOOKUP(B73,'pris per selskap'!$D$3:$P$90,13,FALSE)</f>
        <v>655.77779837232993</v>
      </c>
      <c r="E73" s="3">
        <f t="shared" si="6"/>
        <v>120717.97243415577</v>
      </c>
      <c r="F73" s="7">
        <f t="shared" si="7"/>
        <v>79164166.186842293</v>
      </c>
      <c r="G73" s="7">
        <f t="shared" si="8"/>
        <v>350</v>
      </c>
      <c r="H73" s="7">
        <f t="shared" si="9"/>
        <v>42251290.35195452</v>
      </c>
      <c r="I73" s="11">
        <f t="shared" si="10"/>
        <v>36912875.834887773</v>
      </c>
      <c r="J73" s="12">
        <f t="shared" si="11"/>
        <v>305.77779837232993</v>
      </c>
      <c r="K73" s="11"/>
      <c r="L73" s="6"/>
    </row>
    <row r="74" spans="1:12" x14ac:dyDescent="0.3">
      <c r="A74">
        <v>977285712</v>
      </c>
      <c r="B74" s="1" t="s">
        <v>130</v>
      </c>
      <c r="C74">
        <f>VLOOKUP(B74,Table1[[#All],[selskap]:[Sum]],7,FALSE)</f>
        <v>13242</v>
      </c>
      <c r="D74" s="20">
        <f>VLOOKUP(B74,'pris per selskap'!$D$3:$P$90,13,FALSE)</f>
        <v>791.61844999999994</v>
      </c>
      <c r="E74" s="3">
        <f t="shared" si="6"/>
        <v>4096.6860777619222</v>
      </c>
      <c r="F74" s="7">
        <f t="shared" si="7"/>
        <v>3243012.2830144721</v>
      </c>
      <c r="G74" s="7">
        <f t="shared" si="8"/>
        <v>350</v>
      </c>
      <c r="H74" s="7">
        <f t="shared" si="9"/>
        <v>1433840.1272166728</v>
      </c>
      <c r="I74" s="11">
        <f t="shared" si="10"/>
        <v>1809172.1557977994</v>
      </c>
      <c r="J74" s="12">
        <f t="shared" si="11"/>
        <v>441.61844999999994</v>
      </c>
      <c r="K74" s="11"/>
      <c r="L74" s="6"/>
    </row>
    <row r="75" spans="1:12" x14ac:dyDescent="0.3">
      <c r="A75">
        <v>978631029</v>
      </c>
      <c r="B75" s="1" t="s">
        <v>132</v>
      </c>
      <c r="C75">
        <f>VLOOKUP(B75,Table1[[#All],[selskap]:[Sum]],7,FALSE)</f>
        <v>311422</v>
      </c>
      <c r="D75" s="20">
        <f>VLOOKUP(B75,'pris per selskap'!$D$3:$P$90,13,FALSE)</f>
        <v>320.75982499999998</v>
      </c>
      <c r="E75" s="3">
        <f t="shared" si="6"/>
        <v>96344.824928921094</v>
      </c>
      <c r="F75" s="7">
        <f t="shared" si="7"/>
        <v>30903549.183856364</v>
      </c>
      <c r="G75" s="7">
        <f t="shared" si="8"/>
        <v>320.75982499999998</v>
      </c>
      <c r="H75" s="7">
        <f t="shared" si="9"/>
        <v>30903549.183856364</v>
      </c>
      <c r="I75" s="11">
        <f t="shared" si="10"/>
        <v>0</v>
      </c>
      <c r="J75" s="12">
        <f t="shared" si="11"/>
        <v>0</v>
      </c>
      <c r="K75" s="11"/>
      <c r="L75" s="6"/>
    </row>
    <row r="76" spans="1:12" x14ac:dyDescent="0.3">
      <c r="A76">
        <v>979151950</v>
      </c>
      <c r="B76" s="1" t="s">
        <v>134</v>
      </c>
      <c r="C76">
        <f>VLOOKUP(B76,Table1[[#All],[selskap]:[Sum]],7,FALSE)</f>
        <v>318623</v>
      </c>
      <c r="D76" s="20">
        <f>VLOOKUP(B76,'pris per selskap'!$D$3:$P$90,13,FALSE)</f>
        <v>240.80269999999996</v>
      </c>
      <c r="E76" s="3">
        <f t="shared" si="6"/>
        <v>98572.602941756297</v>
      </c>
      <c r="F76" s="7">
        <f t="shared" si="7"/>
        <v>23736548.934402853</v>
      </c>
      <c r="G76" s="7">
        <f t="shared" si="8"/>
        <v>240.80269999999996</v>
      </c>
      <c r="H76" s="7">
        <f t="shared" si="9"/>
        <v>23736548.934402853</v>
      </c>
      <c r="I76" s="11">
        <f t="shared" si="10"/>
        <v>0</v>
      </c>
      <c r="J76" s="12">
        <f t="shared" si="11"/>
        <v>0</v>
      </c>
      <c r="K76" s="11"/>
      <c r="L76" s="6"/>
    </row>
    <row r="77" spans="1:12" x14ac:dyDescent="0.3">
      <c r="A77">
        <v>979379455</v>
      </c>
      <c r="B77" s="1" t="s">
        <v>136</v>
      </c>
      <c r="C77">
        <f>VLOOKUP(B77,Table1[[#All],[selskap]:[Sum]],7,FALSE)</f>
        <v>45294</v>
      </c>
      <c r="D77" s="20">
        <f>VLOOKUP(B77,'pris per selskap'!$D$3:$P$90,13,FALSE)</f>
        <v>320.75982499999998</v>
      </c>
      <c r="E77" s="3">
        <f t="shared" si="6"/>
        <v>14012.633983246375</v>
      </c>
      <c r="F77" s="7">
        <f t="shared" si="7"/>
        <v>4494690.0242551593</v>
      </c>
      <c r="G77" s="7">
        <f t="shared" si="8"/>
        <v>320.75982499999998</v>
      </c>
      <c r="H77" s="7">
        <f t="shared" si="9"/>
        <v>4494690.0242551593</v>
      </c>
      <c r="I77" s="11">
        <f t="shared" si="10"/>
        <v>0</v>
      </c>
      <c r="J77" s="12">
        <f t="shared" si="11"/>
        <v>0</v>
      </c>
      <c r="K77" s="11"/>
      <c r="L77" s="6"/>
    </row>
    <row r="78" spans="1:12" x14ac:dyDescent="0.3">
      <c r="A78">
        <v>979399901</v>
      </c>
      <c r="B78" s="1" t="s">
        <v>138</v>
      </c>
      <c r="C78">
        <f>VLOOKUP(B78,Table1[[#All],[selskap]:[Sum]],7,FALSE)</f>
        <v>8625</v>
      </c>
      <c r="D78" s="20">
        <f>VLOOKUP(B78,'pris per selskap'!$D$3:$P$90,13,FALSE)</f>
        <v>791.61844999999994</v>
      </c>
      <c r="E78" s="3">
        <f t="shared" si="6"/>
        <v>2668.3218109573008</v>
      </c>
      <c r="F78" s="7">
        <f t="shared" si="7"/>
        <v>2112292.7760912115</v>
      </c>
      <c r="G78" s="7">
        <f t="shared" si="8"/>
        <v>350</v>
      </c>
      <c r="H78" s="7">
        <f t="shared" si="9"/>
        <v>933912.63383505528</v>
      </c>
      <c r="I78" s="11">
        <f t="shared" si="10"/>
        <v>1178380.1422561561</v>
      </c>
      <c r="J78" s="12">
        <f t="shared" si="11"/>
        <v>441.61844999999994</v>
      </c>
      <c r="K78" s="11"/>
      <c r="L78" s="6"/>
    </row>
    <row r="79" spans="1:12" x14ac:dyDescent="0.3">
      <c r="A79">
        <v>979422679</v>
      </c>
      <c r="B79" s="1" t="s">
        <v>140</v>
      </c>
      <c r="C79">
        <f>VLOOKUP(B79,Table1[[#All],[selskap]:[Sum]],7,FALSE)</f>
        <v>339647</v>
      </c>
      <c r="D79" s="20">
        <f>VLOOKUP(B79,'pris per selskap'!$D$3:$P$90,13,FALSE)</f>
        <v>791.61844999999994</v>
      </c>
      <c r="E79" s="3">
        <f t="shared" si="6"/>
        <v>105076.81137695238</v>
      </c>
      <c r="F79" s="7">
        <f t="shared" si="7"/>
        <v>83180742.553165406</v>
      </c>
      <c r="G79" s="7">
        <f t="shared" si="8"/>
        <v>350</v>
      </c>
      <c r="H79" s="7">
        <f t="shared" si="9"/>
        <v>36776883.981933333</v>
      </c>
      <c r="I79" s="11">
        <f t="shared" si="10"/>
        <v>46403858.571232073</v>
      </c>
      <c r="J79" s="12">
        <f t="shared" si="11"/>
        <v>441.61844999999994</v>
      </c>
      <c r="K79" s="11"/>
      <c r="L79" s="6"/>
    </row>
    <row r="80" spans="1:12" x14ac:dyDescent="0.3">
      <c r="A80">
        <v>979497482</v>
      </c>
      <c r="B80" s="1" t="s">
        <v>142</v>
      </c>
      <c r="C80">
        <f>VLOOKUP(B80,Table1[[#All],[selskap]:[Sum]],7,FALSE)</f>
        <v>19401</v>
      </c>
      <c r="D80" s="20">
        <f>VLOOKUP(B80,'pris per selskap'!$D$3:$P$90,13,FALSE)</f>
        <v>773.85019999999986</v>
      </c>
      <c r="E80" s="3">
        <f t="shared" si="6"/>
        <v>6002.0998787689959</v>
      </c>
      <c r="F80" s="7">
        <f t="shared" si="7"/>
        <v>4644726.1916053621</v>
      </c>
      <c r="G80" s="7">
        <f t="shared" si="8"/>
        <v>350</v>
      </c>
      <c r="H80" s="7">
        <f t="shared" si="9"/>
        <v>2100734.9575691484</v>
      </c>
      <c r="I80" s="11">
        <f t="shared" si="10"/>
        <v>2543991.2340362137</v>
      </c>
      <c r="J80" s="12">
        <f t="shared" si="11"/>
        <v>423.85019999999986</v>
      </c>
      <c r="K80" s="11"/>
      <c r="L80" s="6"/>
    </row>
    <row r="81" spans="1:12" x14ac:dyDescent="0.3">
      <c r="A81">
        <v>980038408</v>
      </c>
      <c r="B81" s="1" t="s">
        <v>144</v>
      </c>
      <c r="C81">
        <f>VLOOKUP(B81,Table1[[#All],[selskap]:[Sum]],7,FALSE)</f>
        <v>213235</v>
      </c>
      <c r="D81" s="20">
        <f>VLOOKUP(B81,'pris per selskap'!$D$3:$P$90,13,FALSE)</f>
        <v>791.61844999999994</v>
      </c>
      <c r="E81" s="3">
        <f t="shared" si="6"/>
        <v>65968.649432983191</v>
      </c>
      <c r="F81" s="7">
        <f t="shared" si="7"/>
        <v>52222000.01273153</v>
      </c>
      <c r="G81" s="7">
        <f t="shared" si="8"/>
        <v>350</v>
      </c>
      <c r="H81" s="7">
        <f t="shared" si="9"/>
        <v>23089027.301544119</v>
      </c>
      <c r="I81" s="11">
        <f t="shared" si="10"/>
        <v>29132972.711187411</v>
      </c>
      <c r="J81" s="12">
        <f t="shared" si="11"/>
        <v>441.61844999999994</v>
      </c>
      <c r="K81" s="11"/>
      <c r="L81" s="6"/>
    </row>
    <row r="82" spans="1:12" x14ac:dyDescent="0.3">
      <c r="A82">
        <v>980234088</v>
      </c>
      <c r="B82" s="1" t="s">
        <v>146</v>
      </c>
      <c r="C82">
        <f>VLOOKUP(B82,Table1[[#All],[selskap]:[Sum]],7,FALSE)</f>
        <v>100642</v>
      </c>
      <c r="D82" s="20">
        <f>VLOOKUP(B82,'pris per selskap'!$D$3:$P$90,13,FALSE)</f>
        <v>762.65275273146392</v>
      </c>
      <c r="E82" s="3">
        <f t="shared" si="6"/>
        <v>31135.680428795902</v>
      </c>
      <c r="F82" s="7">
        <f t="shared" si="7"/>
        <v>23745712.38718836</v>
      </c>
      <c r="G82" s="7">
        <f t="shared" si="8"/>
        <v>350</v>
      </c>
      <c r="H82" s="7">
        <f t="shared" si="9"/>
        <v>10897488.150078565</v>
      </c>
      <c r="I82" s="11">
        <f t="shared" si="10"/>
        <v>12848224.237109795</v>
      </c>
      <c r="J82" s="12">
        <f t="shared" si="11"/>
        <v>412.65275273146392</v>
      </c>
      <c r="K82" s="11"/>
      <c r="L82" s="6"/>
    </row>
    <row r="83" spans="1:12" x14ac:dyDescent="0.3">
      <c r="A83">
        <v>980489698</v>
      </c>
      <c r="B83" s="1" t="s">
        <v>148</v>
      </c>
      <c r="C83">
        <f>VLOOKUP(B83,Table1[[#All],[selskap]:[Sum]],7,FALSE)</f>
        <v>1395787</v>
      </c>
      <c r="D83" s="20">
        <f>VLOOKUP(B83,'pris per selskap'!$D$3:$P$90,13,FALSE)</f>
        <v>773.85019999999986</v>
      </c>
      <c r="E83" s="3">
        <f t="shared" si="6"/>
        <v>431815.5241218154</v>
      </c>
      <c r="F83" s="7">
        <f t="shared" si="7"/>
        <v>334160529.70477164</v>
      </c>
      <c r="G83" s="7">
        <f t="shared" si="8"/>
        <v>350</v>
      </c>
      <c r="H83" s="7">
        <f t="shared" si="9"/>
        <v>151135433.44263539</v>
      </c>
      <c r="I83" s="11">
        <f t="shared" si="10"/>
        <v>183025096.26213625</v>
      </c>
      <c r="J83" s="12">
        <f t="shared" si="11"/>
        <v>423.85019999999986</v>
      </c>
      <c r="K83" s="11"/>
      <c r="L83" s="6"/>
    </row>
    <row r="84" spans="1:12" x14ac:dyDescent="0.3">
      <c r="A84">
        <v>980824586</v>
      </c>
      <c r="B84" s="1" t="s">
        <v>150</v>
      </c>
      <c r="C84">
        <f>VLOOKUP(B84,Table1[[#All],[selskap]:[Sum]],7,FALSE)</f>
        <v>20105</v>
      </c>
      <c r="D84" s="20">
        <f>VLOOKUP(B84,'pris per selskap'!$D$3:$P$90,13,FALSE)</f>
        <v>320.75982499999998</v>
      </c>
      <c r="E84" s="3">
        <f t="shared" si="6"/>
        <v>6219.8968126720611</v>
      </c>
      <c r="F84" s="7">
        <f t="shared" si="7"/>
        <v>1995093.0131507479</v>
      </c>
      <c r="G84" s="7">
        <f t="shared" si="8"/>
        <v>320.75982499999998</v>
      </c>
      <c r="H84" s="7">
        <f t="shared" si="9"/>
        <v>1995093.0131507479</v>
      </c>
      <c r="I84" s="11">
        <f t="shared" si="10"/>
        <v>0</v>
      </c>
      <c r="J84" s="12">
        <f t="shared" si="11"/>
        <v>0</v>
      </c>
      <c r="K84" s="11"/>
      <c r="L84" s="6"/>
    </row>
    <row r="85" spans="1:12" x14ac:dyDescent="0.3">
      <c r="A85">
        <v>982897327</v>
      </c>
      <c r="B85" s="1" t="s">
        <v>152</v>
      </c>
      <c r="C85">
        <f>VLOOKUP(B85,Table1[[#All],[selskap]:[Sum]],7,FALSE)</f>
        <v>26896</v>
      </c>
      <c r="D85" s="20">
        <f>VLOOKUP(B85,'pris per selskap'!$D$3:$P$90,13,FALSE)</f>
        <v>240.80269999999996</v>
      </c>
      <c r="E85" s="3">
        <f t="shared" si="6"/>
        <v>8320.8328611602974</v>
      </c>
      <c r="F85" s="7">
        <f t="shared" si="7"/>
        <v>2003679.0192161244</v>
      </c>
      <c r="G85" s="7">
        <f t="shared" si="8"/>
        <v>240.80269999999996</v>
      </c>
      <c r="H85" s="7">
        <f t="shared" si="9"/>
        <v>2003679.0192161244</v>
      </c>
      <c r="I85" s="11">
        <f t="shared" si="10"/>
        <v>0</v>
      </c>
      <c r="J85" s="12">
        <f t="shared" si="11"/>
        <v>0</v>
      </c>
      <c r="K85" s="11"/>
      <c r="L85" s="6"/>
    </row>
    <row r="86" spans="1:12" x14ac:dyDescent="0.3">
      <c r="A86">
        <v>982974011</v>
      </c>
      <c r="B86" s="1" t="s">
        <v>197</v>
      </c>
      <c r="C86">
        <f>VLOOKUP(B86,Table1[[#All],[selskap]:[Sum]],7,FALSE)</f>
        <v>469088</v>
      </c>
      <c r="D86" s="20">
        <f>VLOOKUP(B86,'pris per selskap'!$D$3:$P$90,13,FALSE)</f>
        <v>783.52821602204699</v>
      </c>
      <c r="E86" s="3">
        <f t="shared" si="6"/>
        <v>145122.05700386531</v>
      </c>
      <c r="F86" s="7">
        <f t="shared" si="7"/>
        <v>113707226.42968839</v>
      </c>
      <c r="G86" s="7">
        <f t="shared" si="8"/>
        <v>350</v>
      </c>
      <c r="H86" s="7">
        <f t="shared" si="9"/>
        <v>50792719.951352857</v>
      </c>
      <c r="I86" s="11">
        <f t="shared" si="10"/>
        <v>62914506.478335537</v>
      </c>
      <c r="J86" s="12">
        <f t="shared" si="11"/>
        <v>433.52821602204699</v>
      </c>
      <c r="K86" s="11"/>
      <c r="L86" s="6"/>
    </row>
    <row r="87" spans="1:12" x14ac:dyDescent="0.3">
      <c r="A87">
        <v>985411131</v>
      </c>
      <c r="B87" s="1" t="s">
        <v>198</v>
      </c>
      <c r="C87">
        <f>VLOOKUP(B87,Table1[[#All],[selskap]:[Sum]],7,FALSE)</f>
        <v>76182</v>
      </c>
      <c r="D87" s="20">
        <f>VLOOKUP(B87,'pris per selskap'!$D$3:$P$90,13,FALSE)</f>
        <v>240.80269999999996</v>
      </c>
      <c r="E87" s="3">
        <f t="shared" si="6"/>
        <v>23568.47445824337</v>
      </c>
      <c r="F87" s="7">
        <f t="shared" si="7"/>
        <v>5675352.28442604</v>
      </c>
      <c r="G87" s="7">
        <f t="shared" si="8"/>
        <v>240.80269999999996</v>
      </c>
      <c r="H87" s="7">
        <f t="shared" si="9"/>
        <v>5675352.28442604</v>
      </c>
      <c r="I87" s="11">
        <f t="shared" si="10"/>
        <v>0</v>
      </c>
      <c r="J87" s="12">
        <f t="shared" si="11"/>
        <v>0</v>
      </c>
      <c r="K87" s="11"/>
      <c r="L87" s="6"/>
    </row>
    <row r="88" spans="1:12" x14ac:dyDescent="0.3">
      <c r="A88">
        <v>986347801</v>
      </c>
      <c r="B88" s="1" t="s">
        <v>157</v>
      </c>
      <c r="C88">
        <f>VLOOKUP(B88,Table1[[#All],[selskap]:[Sum]],7,FALSE)</f>
        <v>31197</v>
      </c>
      <c r="D88" s="20">
        <f>VLOOKUP(B88,'pris per selskap'!$D$3:$P$90,13,FALSE)</f>
        <v>240.80269999999996</v>
      </c>
      <c r="E88" s="3">
        <f t="shared" si="6"/>
        <v>9651.436004224337</v>
      </c>
      <c r="F88" s="7">
        <f t="shared" si="7"/>
        <v>2324091.8486944311</v>
      </c>
      <c r="G88" s="7">
        <f t="shared" si="8"/>
        <v>240.80269999999996</v>
      </c>
      <c r="H88" s="7">
        <f t="shared" si="9"/>
        <v>2324091.8486944311</v>
      </c>
      <c r="I88" s="11">
        <f t="shared" si="10"/>
        <v>0</v>
      </c>
      <c r="J88" s="12">
        <f t="shared" si="11"/>
        <v>0</v>
      </c>
      <c r="K88" s="11"/>
      <c r="L88" s="6"/>
    </row>
    <row r="89" spans="1:12" x14ac:dyDescent="0.3">
      <c r="A89">
        <v>987059729</v>
      </c>
      <c r="B89" s="1" t="s">
        <v>159</v>
      </c>
      <c r="C89">
        <f>VLOOKUP(B89,Table1[[#All],[selskap]:[Sum]],7,FALSE)</f>
        <v>1031</v>
      </c>
      <c r="D89" s="20">
        <f>VLOOKUP(B89,'pris per selskap'!$D$3:$P$90,13,FALSE)</f>
        <v>702.77719999999999</v>
      </c>
      <c r="E89" s="3">
        <f t="shared" si="6"/>
        <v>318.96113473588139</v>
      </c>
      <c r="F89" s="7">
        <f t="shared" si="7"/>
        <v>224158.61317850545</v>
      </c>
      <c r="G89" s="7">
        <f t="shared" si="8"/>
        <v>350</v>
      </c>
      <c r="H89" s="7">
        <f t="shared" si="9"/>
        <v>111636.39715755849</v>
      </c>
      <c r="I89" s="11">
        <f t="shared" si="10"/>
        <v>112522.21602094696</v>
      </c>
      <c r="J89" s="12">
        <f t="shared" si="11"/>
        <v>352.77719999999999</v>
      </c>
      <c r="K89" s="11"/>
      <c r="L89" s="6"/>
    </row>
    <row r="90" spans="1:12" x14ac:dyDescent="0.3">
      <c r="A90">
        <v>987626844</v>
      </c>
      <c r="B90" s="1" t="s">
        <v>161</v>
      </c>
      <c r="C90">
        <f>VLOOKUP(B90,Table1[[#All],[selskap]:[Sum]],7,FALSE)</f>
        <v>30467</v>
      </c>
      <c r="D90" s="20">
        <f>VLOOKUP(B90,'pris per selskap'!$D$3:$P$90,13,FALSE)</f>
        <v>767.93367076344873</v>
      </c>
      <c r="E90" s="3">
        <f t="shared" si="6"/>
        <v>9425.5954335578062</v>
      </c>
      <c r="F90" s="7">
        <f t="shared" si="7"/>
        <v>7238232.1004232466</v>
      </c>
      <c r="G90" s="7">
        <f t="shared" si="8"/>
        <v>350</v>
      </c>
      <c r="H90" s="7">
        <f t="shared" si="9"/>
        <v>3298958.4017452323</v>
      </c>
      <c r="I90" s="11">
        <f t="shared" si="10"/>
        <v>3939273.6986780143</v>
      </c>
      <c r="J90" s="12">
        <f t="shared" si="11"/>
        <v>417.93367076344873</v>
      </c>
      <c r="K90" s="11" t="s">
        <v>325</v>
      </c>
      <c r="L90" s="6"/>
    </row>
    <row r="91" spans="1:12" x14ac:dyDescent="0.3">
      <c r="A91">
        <v>988807648</v>
      </c>
      <c r="B91" s="1" t="s">
        <v>163</v>
      </c>
      <c r="C91">
        <f>VLOOKUP(B91,Table1[[#All],[selskap]:[Sum]],7,FALSE)</f>
        <v>164863</v>
      </c>
      <c r="D91" s="20">
        <f>VLOOKUP(B91,'pris per selskap'!$D$3:$P$90,13,FALSE)</f>
        <v>312.19778812847636</v>
      </c>
      <c r="E91" s="3">
        <f t="shared" si="6"/>
        <v>51003.7726052004</v>
      </c>
      <c r="F91" s="7">
        <f t="shared" si="7"/>
        <v>15923264.993551342</v>
      </c>
      <c r="G91" s="7">
        <f t="shared" si="8"/>
        <v>312.19778812847636</v>
      </c>
      <c r="H91" s="7">
        <f t="shared" si="9"/>
        <v>15923264.993551342</v>
      </c>
      <c r="I91" s="11">
        <f t="shared" si="10"/>
        <v>0</v>
      </c>
      <c r="J91" s="12">
        <f t="shared" si="11"/>
        <v>0</v>
      </c>
      <c r="K91" s="11"/>
      <c r="L91" s="6"/>
    </row>
    <row r="92" spans="1:12" x14ac:dyDescent="0.3">
      <c r="A92">
        <v>997712099</v>
      </c>
      <c r="B92" s="1" t="s">
        <v>165</v>
      </c>
      <c r="C92">
        <f>VLOOKUP(B92,Table1[[#All],[selskap]:[Sum]],7,FALSE)</f>
        <v>2058</v>
      </c>
      <c r="D92" s="20">
        <f>VLOOKUP(B92,'pris per selskap'!$D$3:$P$90,13,FALSE)</f>
        <v>773.85019999999986</v>
      </c>
      <c r="E92" s="3">
        <f t="shared" si="6"/>
        <v>636.6847868927681</v>
      </c>
      <c r="F92" s="7">
        <f t="shared" si="7"/>
        <v>492698.64967392589</v>
      </c>
      <c r="G92" s="7">
        <f t="shared" si="8"/>
        <v>350</v>
      </c>
      <c r="H92" s="7">
        <f t="shared" si="9"/>
        <v>222839.67541246885</v>
      </c>
      <c r="I92" s="11">
        <f t="shared" si="10"/>
        <v>269858.97426145704</v>
      </c>
      <c r="J92" s="12">
        <f t="shared" si="11"/>
        <v>423.85019999999986</v>
      </c>
      <c r="K92" s="11"/>
      <c r="L92" s="6"/>
    </row>
    <row r="93" spans="1:12" x14ac:dyDescent="0.3">
      <c r="A93">
        <v>998509289</v>
      </c>
      <c r="B93" t="s">
        <v>167</v>
      </c>
      <c r="C93">
        <f>VLOOKUP(B93,Table1[[#All],[selskap]:[Sum]],7,FALSE)</f>
        <v>5629</v>
      </c>
      <c r="D93" s="20">
        <f>VLOOKUP(B93,'pris per selskap'!$D$3:$P$90,13,FALSE)</f>
        <v>791.61844999999994</v>
      </c>
      <c r="E93" s="3">
        <f t="shared" si="6"/>
        <v>1741.4473592902777</v>
      </c>
      <c r="F93" s="7">
        <f t="shared" si="7"/>
        <v>1378561.8593179628</v>
      </c>
      <c r="G93" s="7">
        <f t="shared" si="8"/>
        <v>350</v>
      </c>
      <c r="H93" s="7">
        <f t="shared" si="9"/>
        <v>609506.57575159718</v>
      </c>
      <c r="I93" s="11">
        <f t="shared" si="10"/>
        <v>769055.2835663656</v>
      </c>
      <c r="J93" s="12">
        <f t="shared" si="11"/>
        <v>441.61844999999994</v>
      </c>
      <c r="K93" s="11"/>
      <c r="L93" s="6"/>
    </row>
    <row r="94" spans="1:12" x14ac:dyDescent="0.3">
      <c r="D94" s="20"/>
      <c r="E94" s="3"/>
      <c r="F94" s="7"/>
      <c r="G94" s="7"/>
      <c r="H94" s="7"/>
      <c r="I94" s="11"/>
      <c r="J94" s="12"/>
      <c r="K94" s="11"/>
      <c r="L94" s="6"/>
    </row>
    <row r="95" spans="1:12" x14ac:dyDescent="0.3">
      <c r="D95" s="20"/>
      <c r="E95" s="3"/>
      <c r="F95" s="7"/>
      <c r="G95" s="7"/>
      <c r="H95" s="7"/>
      <c r="I95" s="11"/>
      <c r="J95" s="12"/>
      <c r="K95" s="11"/>
      <c r="L95" s="6"/>
    </row>
    <row r="96" spans="1:12" x14ac:dyDescent="0.3">
      <c r="D96" s="20"/>
      <c r="E96" s="3"/>
      <c r="F96" s="7"/>
      <c r="G96" s="7"/>
      <c r="H96" s="7"/>
      <c r="I96" s="11"/>
      <c r="J96" s="12"/>
      <c r="K96" s="11"/>
      <c r="L96" s="6"/>
    </row>
    <row r="97" spans="5:12" x14ac:dyDescent="0.3">
      <c r="E97" s="3"/>
      <c r="F97" s="4"/>
      <c r="G97" s="4"/>
      <c r="K97" s="11"/>
      <c r="L97" s="6"/>
    </row>
  </sheetData>
  <autoFilter ref="A7:H96" xr:uid="{C45AE85C-BB10-4146-A7D1-F091BBE6EF15}"/>
  <pageMargins left="0.75" right="0.75" top="0.75" bottom="0.5" header="0.5" footer="0.7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7"/>
  <dimension ref="A1:V98"/>
  <sheetViews>
    <sheetView workbookViewId="0">
      <selection activeCell="D62" sqref="D62"/>
    </sheetView>
  </sheetViews>
  <sheetFormatPr baseColWidth="10" defaultColWidth="9.109375" defaultRowHeight="14.4" x14ac:dyDescent="0.3"/>
  <cols>
    <col min="3" max="3" width="7" customWidth="1"/>
    <col min="4" max="4" width="18.33203125" bestFit="1" customWidth="1"/>
    <col min="5" max="8" width="8" bestFit="1" customWidth="1"/>
    <col min="9" max="9" width="8.88671875" bestFit="1" customWidth="1"/>
    <col min="10" max="10" width="8.88671875" customWidth="1"/>
    <col min="11" max="15" width="7.33203125" customWidth="1"/>
    <col min="16" max="16" width="9.109375" bestFit="1" customWidth="1"/>
    <col min="17" max="17" width="12.109375" bestFit="1" customWidth="1"/>
    <col min="18" max="18" width="8.5546875" bestFit="1" customWidth="1"/>
    <col min="19" max="19" width="9" bestFit="1" customWidth="1"/>
    <col min="20" max="20" width="13" bestFit="1" customWidth="1"/>
    <col min="21" max="21" width="11.109375" bestFit="1" customWidth="1"/>
    <col min="22" max="22" width="9.5546875" bestFit="1" customWidth="1"/>
    <col min="23" max="23" width="12.33203125" bestFit="1" customWidth="1"/>
    <col min="24" max="24" width="7.44140625" bestFit="1" customWidth="1"/>
    <col min="25" max="25" width="8" bestFit="1" customWidth="1"/>
    <col min="26" max="26" width="14.33203125" bestFit="1" customWidth="1"/>
    <col min="27" max="27" width="9.44140625" bestFit="1" customWidth="1"/>
    <col min="28" max="28" width="28.33203125" bestFit="1" customWidth="1"/>
    <col min="29" max="29" width="24.88671875" bestFit="1" customWidth="1"/>
    <col min="30" max="30" width="11.6640625" bestFit="1" customWidth="1"/>
    <col min="31" max="31" width="14.88671875" bestFit="1" customWidth="1"/>
    <col min="32" max="32" width="15.44140625" bestFit="1" customWidth="1"/>
    <col min="33" max="33" width="21.33203125" bestFit="1" customWidth="1"/>
    <col min="34" max="34" width="16.6640625" bestFit="1" customWidth="1"/>
    <col min="35" max="35" width="29.44140625" bestFit="1" customWidth="1"/>
    <col min="36" max="36" width="31" bestFit="1" customWidth="1"/>
    <col min="37" max="37" width="15.44140625" bestFit="1" customWidth="1"/>
    <col min="38" max="38" width="15.33203125" bestFit="1" customWidth="1"/>
    <col min="39" max="39" width="10.5546875" bestFit="1" customWidth="1"/>
    <col min="40" max="40" width="8.44140625" bestFit="1" customWidth="1"/>
    <col min="41" max="41" width="20.6640625" bestFit="1" customWidth="1"/>
    <col min="42" max="42" width="12.109375" bestFit="1" customWidth="1"/>
    <col min="43" max="43" width="7.6640625" bestFit="1" customWidth="1"/>
    <col min="44" max="44" width="26.6640625" bestFit="1" customWidth="1"/>
    <col min="45" max="45" width="8.6640625" bestFit="1" customWidth="1"/>
    <col min="46" max="46" width="8.33203125" bestFit="1" customWidth="1"/>
    <col min="47" max="47" width="8.88671875" bestFit="1" customWidth="1"/>
    <col min="48" max="48" width="11.6640625" bestFit="1" customWidth="1"/>
    <col min="49" max="49" width="32.33203125" bestFit="1" customWidth="1"/>
    <col min="50" max="50" width="9.109375" bestFit="1" customWidth="1"/>
    <col min="51" max="51" width="11.33203125" bestFit="1" customWidth="1"/>
    <col min="52" max="52" width="14.44140625" bestFit="1" customWidth="1"/>
    <col min="53" max="53" width="12.5546875" bestFit="1" customWidth="1"/>
    <col min="54" max="54" width="22.109375" bestFit="1" customWidth="1"/>
    <col min="55" max="55" width="17.44140625" bestFit="1" customWidth="1"/>
    <col min="56" max="56" width="20" bestFit="1" customWidth="1"/>
    <col min="57" max="57" width="13" bestFit="1" customWidth="1"/>
    <col min="58" max="58" width="20.109375" bestFit="1" customWidth="1"/>
    <col min="59" max="60" width="17.6640625" bestFit="1" customWidth="1"/>
    <col min="61" max="61" width="15.109375" bestFit="1" customWidth="1"/>
    <col min="62" max="62" width="20.6640625" bestFit="1" customWidth="1"/>
    <col min="63" max="63" width="10.6640625" bestFit="1" customWidth="1"/>
    <col min="64" max="64" width="9.6640625" bestFit="1" customWidth="1"/>
    <col min="65" max="65" width="17.6640625" bestFit="1" customWidth="1"/>
    <col min="66" max="66" width="21.109375" bestFit="1" customWidth="1"/>
    <col min="67" max="67" width="15.109375" bestFit="1" customWidth="1"/>
    <col min="68" max="68" width="9.6640625" bestFit="1" customWidth="1"/>
    <col min="69" max="69" width="12.6640625" bestFit="1" customWidth="1"/>
    <col min="70" max="70" width="20.109375" bestFit="1" customWidth="1"/>
    <col min="71" max="71" width="11.88671875" bestFit="1" customWidth="1"/>
    <col min="72" max="72" width="18.33203125" bestFit="1" customWidth="1"/>
    <col min="73" max="73" width="15.44140625" bestFit="1" customWidth="1"/>
    <col min="74" max="74" width="10.33203125" bestFit="1" customWidth="1"/>
    <col min="75" max="75" width="22.6640625" bestFit="1" customWidth="1"/>
    <col min="76" max="76" width="10.109375" bestFit="1" customWidth="1"/>
    <col min="77" max="77" width="21.6640625" bestFit="1" customWidth="1"/>
    <col min="78" max="78" width="25.6640625" bestFit="1" customWidth="1"/>
    <col min="79" max="79" width="17.6640625" bestFit="1" customWidth="1"/>
    <col min="80" max="80" width="14.88671875" bestFit="1" customWidth="1"/>
    <col min="81" max="81" width="12.6640625" bestFit="1" customWidth="1"/>
    <col min="82" max="82" width="12.33203125" bestFit="1" customWidth="1"/>
    <col min="83" max="83" width="28.88671875" bestFit="1" customWidth="1"/>
    <col min="84" max="84" width="9.88671875" bestFit="1" customWidth="1"/>
    <col min="85" max="85" width="26.109375" bestFit="1" customWidth="1"/>
    <col min="86" max="86" width="20.33203125" bestFit="1" customWidth="1"/>
    <col min="87" max="87" width="10.88671875" bestFit="1" customWidth="1"/>
    <col min="88" max="88" width="16.88671875" bestFit="1" customWidth="1"/>
    <col min="89" max="89" width="9" bestFit="1" customWidth="1"/>
    <col min="90" max="90" width="8" bestFit="1" customWidth="1"/>
    <col min="91" max="91" width="8.88671875" bestFit="1" customWidth="1"/>
  </cols>
  <sheetData>
    <row r="1" spans="1:22" x14ac:dyDescent="0.3">
      <c r="J1" s="35" t="s">
        <v>298</v>
      </c>
      <c r="K1" s="36">
        <f>Forutsetninger!B12</f>
        <v>773.85019999999986</v>
      </c>
      <c r="L1" s="36">
        <f>Forutsetninger!C12</f>
        <v>791.61844999999994</v>
      </c>
      <c r="M1" s="36">
        <f>Forutsetninger!D12</f>
        <v>702.77719999999999</v>
      </c>
      <c r="N1" s="36">
        <f>Forutsetninger!E12</f>
        <v>320.75982499999998</v>
      </c>
      <c r="O1" s="36">
        <f>Forutsetninger!F12</f>
        <v>240.80269999999996</v>
      </c>
    </row>
    <row r="2" spans="1:22" x14ac:dyDescent="0.3">
      <c r="E2" s="39" t="s">
        <v>323</v>
      </c>
      <c r="F2" s="39"/>
      <c r="G2" s="39"/>
      <c r="H2" s="39"/>
      <c r="I2" s="39"/>
      <c r="J2" s="39"/>
      <c r="K2" s="39" t="s">
        <v>199</v>
      </c>
      <c r="L2" s="39"/>
      <c r="M2" s="39"/>
      <c r="N2" s="39"/>
      <c r="O2" s="39"/>
    </row>
    <row r="3" spans="1:22" s="31" customFormat="1" ht="28.8" x14ac:dyDescent="0.3">
      <c r="A3" s="31" t="s">
        <v>201</v>
      </c>
      <c r="B3" s="31" t="s">
        <v>202</v>
      </c>
      <c r="C3" s="31" t="s">
        <v>203</v>
      </c>
      <c r="D3" s="31" t="s">
        <v>204</v>
      </c>
      <c r="E3" s="31" t="s">
        <v>205</v>
      </c>
      <c r="F3" s="31" t="s">
        <v>206</v>
      </c>
      <c r="G3" s="31" t="s">
        <v>207</v>
      </c>
      <c r="H3" s="31" t="s">
        <v>208</v>
      </c>
      <c r="I3" s="31" t="s">
        <v>209</v>
      </c>
      <c r="J3" s="31" t="s">
        <v>297</v>
      </c>
      <c r="K3" s="31" t="s">
        <v>2</v>
      </c>
      <c r="L3" s="31" t="s">
        <v>3</v>
      </c>
      <c r="M3" s="31" t="s">
        <v>6</v>
      </c>
      <c r="N3" s="31" t="s">
        <v>4</v>
      </c>
      <c r="O3" s="31" t="s">
        <v>5</v>
      </c>
      <c r="P3" s="31" t="s">
        <v>299</v>
      </c>
      <c r="Q3" s="32"/>
      <c r="R3" s="32"/>
      <c r="S3" s="32"/>
    </row>
    <row r="4" spans="1:22" x14ac:dyDescent="0.3">
      <c r="A4" t="s">
        <v>210</v>
      </c>
      <c r="B4" t="s">
        <v>11</v>
      </c>
      <c r="C4">
        <v>2023</v>
      </c>
      <c r="D4" t="s">
        <v>12</v>
      </c>
      <c r="E4">
        <v>3564</v>
      </c>
      <c r="J4">
        <f>SUM(Table1[[#This Row],[NO1_A_MWh]:[NO4_A_MWh]])</f>
        <v>3564</v>
      </c>
      <c r="K4" s="2">
        <f>E4/$J4</f>
        <v>1</v>
      </c>
      <c r="L4" s="2">
        <f t="shared" ref="L4:L6" si="0">F4/$J4</f>
        <v>0</v>
      </c>
      <c r="M4" s="2">
        <f t="shared" ref="M4:M6" si="1">G4/$J4</f>
        <v>0</v>
      </c>
      <c r="N4" s="2">
        <f t="shared" ref="N4:N6" si="2">H4/$J4</f>
        <v>0</v>
      </c>
      <c r="O4" s="2">
        <f t="shared" ref="O4:O6" si="3">I4/$J4</f>
        <v>0</v>
      </c>
      <c r="P4" s="4">
        <f>SUMPRODUCT(K4:O4,$K$1:$O$1)</f>
        <v>773.85019999999986</v>
      </c>
      <c r="Q4" s="23"/>
      <c r="R4" s="23"/>
      <c r="S4" s="23"/>
    </row>
    <row r="5" spans="1:22" x14ac:dyDescent="0.3">
      <c r="A5" t="s">
        <v>211</v>
      </c>
      <c r="B5" t="s">
        <v>13</v>
      </c>
      <c r="C5">
        <v>2023</v>
      </c>
      <c r="D5" t="s">
        <v>14</v>
      </c>
      <c r="E5">
        <v>3375</v>
      </c>
      <c r="J5">
        <f>SUM(Table1[[#This Row],[NO1_A_MWh]:[NO4_A_MWh]])</f>
        <v>3375</v>
      </c>
      <c r="K5" s="2">
        <f t="shared" ref="K5:K6" si="4">E5/$J5</f>
        <v>1</v>
      </c>
      <c r="L5" s="2">
        <f>F5/$J5</f>
        <v>0</v>
      </c>
      <c r="M5" s="2">
        <f t="shared" si="1"/>
        <v>0</v>
      </c>
      <c r="N5" s="2">
        <f t="shared" si="2"/>
        <v>0</v>
      </c>
      <c r="O5" s="2">
        <f t="shared" si="3"/>
        <v>0</v>
      </c>
      <c r="P5" s="4">
        <f t="shared" ref="P5:P68" si="5">SUMPRODUCT(K5:O5,$K$1:$O$1)</f>
        <v>773.85019999999986</v>
      </c>
    </row>
    <row r="6" spans="1:22" x14ac:dyDescent="0.3">
      <c r="A6" t="s">
        <v>212</v>
      </c>
      <c r="B6" t="s">
        <v>15</v>
      </c>
      <c r="C6">
        <v>2023</v>
      </c>
      <c r="D6" t="s">
        <v>16</v>
      </c>
      <c r="F6">
        <v>9271</v>
      </c>
      <c r="J6">
        <f>SUM(Table1[[#This Row],[NO1_A_MWh]:[NO4_A_MWh]])</f>
        <v>9271</v>
      </c>
      <c r="K6" s="2">
        <f t="shared" si="4"/>
        <v>0</v>
      </c>
      <c r="L6" s="2">
        <f t="shared" si="0"/>
        <v>1</v>
      </c>
      <c r="M6" s="2">
        <f t="shared" si="1"/>
        <v>0</v>
      </c>
      <c r="N6" s="2">
        <f t="shared" si="2"/>
        <v>0</v>
      </c>
      <c r="O6" s="2">
        <f t="shared" si="3"/>
        <v>0</v>
      </c>
      <c r="P6" s="4">
        <f t="shared" si="5"/>
        <v>791.61844999999994</v>
      </c>
    </row>
    <row r="7" spans="1:22" x14ac:dyDescent="0.3">
      <c r="A7" t="s">
        <v>213</v>
      </c>
      <c r="B7" t="s">
        <v>17</v>
      </c>
      <c r="C7">
        <v>2023</v>
      </c>
      <c r="D7" t="s">
        <v>18</v>
      </c>
      <c r="G7">
        <v>1383</v>
      </c>
      <c r="J7">
        <f>SUM(Table1[[#This Row],[NO1_A_MWh]:[NO4_A_MWh]])</f>
        <v>1383</v>
      </c>
      <c r="K7" s="2">
        <f>E7/$J7</f>
        <v>0</v>
      </c>
      <c r="L7" s="2">
        <f t="shared" ref="L7:O7" si="6">F7/$J7</f>
        <v>0</v>
      </c>
      <c r="M7" s="2">
        <f t="shared" si="6"/>
        <v>1</v>
      </c>
      <c r="N7" s="2">
        <f t="shared" si="6"/>
        <v>0</v>
      </c>
      <c r="O7" s="2">
        <f t="shared" si="6"/>
        <v>0</v>
      </c>
      <c r="P7" s="4">
        <f t="shared" si="5"/>
        <v>702.77719999999999</v>
      </c>
    </row>
    <row r="8" spans="1:22" x14ac:dyDescent="0.3">
      <c r="A8" t="s">
        <v>214</v>
      </c>
      <c r="B8" t="s">
        <v>19</v>
      </c>
      <c r="C8">
        <v>2023</v>
      </c>
      <c r="D8" t="s">
        <v>20</v>
      </c>
      <c r="E8">
        <v>12963</v>
      </c>
      <c r="J8">
        <f>SUM(Table1[[#This Row],[NO1_A_MWh]:[NO4_A_MWh]])</f>
        <v>12963</v>
      </c>
      <c r="K8" s="2">
        <f t="shared" ref="K8:K71" si="7">E8/$J8</f>
        <v>1</v>
      </c>
      <c r="L8" s="2">
        <f t="shared" ref="L8:L71" si="8">F8/$J8</f>
        <v>0</v>
      </c>
      <c r="M8" s="2">
        <f t="shared" ref="M8:M71" si="9">G8/$J8</f>
        <v>0</v>
      </c>
      <c r="N8" s="2">
        <f t="shared" ref="N8:N71" si="10">H8/$J8</f>
        <v>0</v>
      </c>
      <c r="O8" s="2">
        <f t="shared" ref="O8:O71" si="11">I8/$J8</f>
        <v>0</v>
      </c>
      <c r="P8" s="4">
        <f t="shared" si="5"/>
        <v>773.85019999999986</v>
      </c>
    </row>
    <row r="9" spans="1:22" x14ac:dyDescent="0.3">
      <c r="A9" t="s">
        <v>215</v>
      </c>
      <c r="B9" t="s">
        <v>21</v>
      </c>
      <c r="C9">
        <v>2023</v>
      </c>
      <c r="D9" t="s">
        <v>154</v>
      </c>
      <c r="G9">
        <v>19881</v>
      </c>
      <c r="H9">
        <v>240867</v>
      </c>
      <c r="I9">
        <v>0</v>
      </c>
      <c r="J9">
        <f>SUM(Table1[[#This Row],[NO1_A_MWh]:[NO4_A_MWh]])</f>
        <v>260748</v>
      </c>
      <c r="K9" s="2">
        <f t="shared" si="7"/>
        <v>0</v>
      </c>
      <c r="L9" s="2">
        <f t="shared" si="8"/>
        <v>0</v>
      </c>
      <c r="M9" s="2">
        <f t="shared" si="9"/>
        <v>7.6246030650283028E-2</v>
      </c>
      <c r="N9" s="2">
        <f t="shared" si="10"/>
        <v>0.92375396934971699</v>
      </c>
      <c r="O9" s="2">
        <f t="shared" si="11"/>
        <v>0</v>
      </c>
      <c r="P9" s="4">
        <f t="shared" si="5"/>
        <v>349.88713348319061</v>
      </c>
    </row>
    <row r="10" spans="1:22" x14ac:dyDescent="0.3">
      <c r="A10" t="s">
        <v>216</v>
      </c>
      <c r="B10" t="s">
        <v>22</v>
      </c>
      <c r="C10">
        <v>2023</v>
      </c>
      <c r="D10" t="s">
        <v>23</v>
      </c>
      <c r="I10">
        <v>9506</v>
      </c>
      <c r="J10">
        <f>SUM(Table1[[#This Row],[NO1_A_MWh]:[NO4_A_MWh]])</f>
        <v>9506</v>
      </c>
      <c r="K10" s="2">
        <f t="shared" si="7"/>
        <v>0</v>
      </c>
      <c r="L10" s="2">
        <f t="shared" si="8"/>
        <v>0</v>
      </c>
      <c r="M10" s="2">
        <f t="shared" si="9"/>
        <v>0</v>
      </c>
      <c r="N10" s="2">
        <f t="shared" si="10"/>
        <v>0</v>
      </c>
      <c r="O10" s="2">
        <f t="shared" si="11"/>
        <v>1</v>
      </c>
      <c r="P10" s="4">
        <f t="shared" si="5"/>
        <v>240.80269999999996</v>
      </c>
    </row>
    <row r="11" spans="1:22" x14ac:dyDescent="0.3">
      <c r="A11" t="s">
        <v>217</v>
      </c>
      <c r="B11" t="s">
        <v>24</v>
      </c>
      <c r="C11">
        <v>2023</v>
      </c>
      <c r="D11" t="s">
        <v>25</v>
      </c>
      <c r="F11">
        <v>111030</v>
      </c>
      <c r="J11">
        <f>SUM(Table1[[#This Row],[NO1_A_MWh]:[NO4_A_MWh]])</f>
        <v>111030</v>
      </c>
      <c r="K11" s="2">
        <f t="shared" si="7"/>
        <v>0</v>
      </c>
      <c r="L11" s="2">
        <f t="shared" si="8"/>
        <v>1</v>
      </c>
      <c r="M11" s="2">
        <f t="shared" si="9"/>
        <v>0</v>
      </c>
      <c r="N11" s="2">
        <f t="shared" si="10"/>
        <v>0</v>
      </c>
      <c r="O11" s="2">
        <f t="shared" si="11"/>
        <v>0</v>
      </c>
      <c r="P11" s="4">
        <f t="shared" si="5"/>
        <v>791.61844999999994</v>
      </c>
    </row>
    <row r="12" spans="1:22" x14ac:dyDescent="0.3">
      <c r="A12" t="s">
        <v>218</v>
      </c>
      <c r="B12" t="s">
        <v>26</v>
      </c>
      <c r="C12">
        <v>2023</v>
      </c>
      <c r="D12" t="s">
        <v>27</v>
      </c>
      <c r="F12">
        <v>13735</v>
      </c>
      <c r="J12">
        <f>SUM(Table1[[#This Row],[NO1_A_MWh]:[NO4_A_MWh]])</f>
        <v>13735</v>
      </c>
      <c r="K12" s="2">
        <f t="shared" si="7"/>
        <v>0</v>
      </c>
      <c r="L12" s="2">
        <f t="shared" si="8"/>
        <v>1</v>
      </c>
      <c r="M12" s="2">
        <f t="shared" si="9"/>
        <v>0</v>
      </c>
      <c r="N12" s="2">
        <f t="shared" si="10"/>
        <v>0</v>
      </c>
      <c r="O12" s="2">
        <f t="shared" si="11"/>
        <v>0</v>
      </c>
      <c r="P12" s="4">
        <f t="shared" si="5"/>
        <v>791.61844999999994</v>
      </c>
      <c r="R12" s="6"/>
      <c r="S12" s="6"/>
      <c r="T12" s="6"/>
      <c r="U12" s="6"/>
      <c r="V12" s="6"/>
    </row>
    <row r="13" spans="1:22" x14ac:dyDescent="0.3">
      <c r="A13" t="s">
        <v>219</v>
      </c>
      <c r="B13" t="s">
        <v>28</v>
      </c>
      <c r="C13">
        <v>2023</v>
      </c>
      <c r="D13" t="s">
        <v>29</v>
      </c>
      <c r="E13">
        <v>26247</v>
      </c>
      <c r="J13">
        <f>SUM(Table1[[#This Row],[NO1_A_MWh]:[NO4_A_MWh]])</f>
        <v>26247</v>
      </c>
      <c r="K13" s="2">
        <f t="shared" si="7"/>
        <v>1</v>
      </c>
      <c r="L13" s="2">
        <f t="shared" si="8"/>
        <v>0</v>
      </c>
      <c r="M13" s="2">
        <f t="shared" si="9"/>
        <v>0</v>
      </c>
      <c r="N13" s="2">
        <f t="shared" si="10"/>
        <v>0</v>
      </c>
      <c r="O13" s="2">
        <f t="shared" si="11"/>
        <v>0</v>
      </c>
      <c r="P13" s="4">
        <f t="shared" si="5"/>
        <v>773.85019999999986</v>
      </c>
      <c r="R13" s="6"/>
      <c r="S13" s="6"/>
      <c r="T13" s="6"/>
      <c r="U13" s="6"/>
      <c r="V13" s="6"/>
    </row>
    <row r="14" spans="1:22" x14ac:dyDescent="0.3">
      <c r="A14" t="s">
        <v>220</v>
      </c>
      <c r="B14" t="s">
        <v>30</v>
      </c>
      <c r="C14">
        <v>2023</v>
      </c>
      <c r="D14" t="s">
        <v>31</v>
      </c>
      <c r="F14">
        <v>6783</v>
      </c>
      <c r="J14">
        <f>SUM(Table1[[#This Row],[NO1_A_MWh]:[NO4_A_MWh]])</f>
        <v>6783</v>
      </c>
      <c r="K14" s="2">
        <f t="shared" si="7"/>
        <v>0</v>
      </c>
      <c r="L14" s="2">
        <f t="shared" si="8"/>
        <v>1</v>
      </c>
      <c r="M14" s="2">
        <f t="shared" si="9"/>
        <v>0</v>
      </c>
      <c r="N14" s="2">
        <f t="shared" si="10"/>
        <v>0</v>
      </c>
      <c r="O14" s="2">
        <f t="shared" si="11"/>
        <v>0</v>
      </c>
      <c r="P14" s="4">
        <f t="shared" si="5"/>
        <v>791.61844999999994</v>
      </c>
      <c r="R14" s="6"/>
      <c r="S14" s="6"/>
      <c r="T14" s="6"/>
      <c r="U14" s="6"/>
      <c r="V14" s="6"/>
    </row>
    <row r="15" spans="1:22" x14ac:dyDescent="0.3">
      <c r="A15" t="s">
        <v>221</v>
      </c>
      <c r="B15" t="s">
        <v>32</v>
      </c>
      <c r="C15">
        <v>2023</v>
      </c>
      <c r="D15" t="s">
        <v>33</v>
      </c>
      <c r="F15">
        <v>945</v>
      </c>
      <c r="J15">
        <f>SUM(Table1[[#This Row],[NO1_A_MWh]:[NO4_A_MWh]])</f>
        <v>945</v>
      </c>
      <c r="K15" s="2">
        <f t="shared" si="7"/>
        <v>0</v>
      </c>
      <c r="L15" s="2">
        <f t="shared" si="8"/>
        <v>1</v>
      </c>
      <c r="M15" s="2">
        <f t="shared" si="9"/>
        <v>0</v>
      </c>
      <c r="N15" s="2">
        <f t="shared" si="10"/>
        <v>0</v>
      </c>
      <c r="O15" s="2">
        <f t="shared" si="11"/>
        <v>0</v>
      </c>
      <c r="P15" s="4">
        <f t="shared" si="5"/>
        <v>791.61844999999994</v>
      </c>
    </row>
    <row r="16" spans="1:22" x14ac:dyDescent="0.3">
      <c r="A16" t="s">
        <v>222</v>
      </c>
      <c r="B16" t="s">
        <v>34</v>
      </c>
      <c r="C16">
        <v>2023</v>
      </c>
      <c r="D16" t="s">
        <v>35</v>
      </c>
      <c r="I16">
        <v>126376</v>
      </c>
      <c r="J16">
        <f>SUM(Table1[[#This Row],[NO1_A_MWh]:[NO4_A_MWh]])</f>
        <v>126376</v>
      </c>
      <c r="K16" s="2">
        <f t="shared" si="7"/>
        <v>0</v>
      </c>
      <c r="L16" s="2">
        <f t="shared" si="8"/>
        <v>0</v>
      </c>
      <c r="M16" s="2">
        <f t="shared" si="9"/>
        <v>0</v>
      </c>
      <c r="N16" s="2">
        <f t="shared" si="10"/>
        <v>0</v>
      </c>
      <c r="O16" s="2">
        <f t="shared" si="11"/>
        <v>1</v>
      </c>
      <c r="P16" s="4">
        <f t="shared" si="5"/>
        <v>240.80269999999996</v>
      </c>
    </row>
    <row r="17" spans="1:16" x14ac:dyDescent="0.3">
      <c r="A17" t="s">
        <v>223</v>
      </c>
      <c r="B17" t="s">
        <v>36</v>
      </c>
      <c r="C17">
        <v>2023</v>
      </c>
      <c r="D17" t="s">
        <v>37</v>
      </c>
      <c r="F17">
        <v>1613</v>
      </c>
      <c r="G17">
        <v>1808</v>
      </c>
      <c r="H17">
        <v>4505</v>
      </c>
      <c r="J17">
        <f>SUM(Table1[[#This Row],[NO1_A_MWh]:[NO4_A_MWh]])</f>
        <v>7926</v>
      </c>
      <c r="K17" s="2">
        <f t="shared" si="7"/>
        <v>0</v>
      </c>
      <c r="L17" s="2">
        <f t="shared" si="8"/>
        <v>0.20350744385566491</v>
      </c>
      <c r="M17" s="2">
        <f t="shared" si="9"/>
        <v>0.22811001766338632</v>
      </c>
      <c r="N17" s="2">
        <f t="shared" si="10"/>
        <v>0.56838253848094877</v>
      </c>
      <c r="O17" s="2">
        <f t="shared" si="11"/>
        <v>0</v>
      </c>
      <c r="P17" s="4">
        <f t="shared" si="5"/>
        <v>503.72505035011352</v>
      </c>
    </row>
    <row r="18" spans="1:16" x14ac:dyDescent="0.3">
      <c r="A18" t="s">
        <v>224</v>
      </c>
      <c r="B18" t="s">
        <v>38</v>
      </c>
      <c r="C18">
        <v>2023</v>
      </c>
      <c r="D18" t="s">
        <v>39</v>
      </c>
      <c r="E18">
        <v>9658</v>
      </c>
      <c r="J18">
        <f>SUM(Table1[[#This Row],[NO1_A_MWh]:[NO4_A_MWh]])</f>
        <v>9658</v>
      </c>
      <c r="K18" s="2">
        <f t="shared" si="7"/>
        <v>1</v>
      </c>
      <c r="L18" s="2">
        <f t="shared" si="8"/>
        <v>0</v>
      </c>
      <c r="M18" s="2">
        <f t="shared" si="9"/>
        <v>0</v>
      </c>
      <c r="N18" s="2">
        <f t="shared" si="10"/>
        <v>0</v>
      </c>
      <c r="O18" s="2">
        <f t="shared" si="11"/>
        <v>0</v>
      </c>
      <c r="P18" s="4">
        <f t="shared" si="5"/>
        <v>773.85019999999986</v>
      </c>
    </row>
    <row r="19" spans="1:16" x14ac:dyDescent="0.3">
      <c r="A19" t="s">
        <v>225</v>
      </c>
      <c r="B19" t="s">
        <v>40</v>
      </c>
      <c r="C19">
        <v>2023</v>
      </c>
      <c r="D19" t="s">
        <v>41</v>
      </c>
      <c r="E19">
        <v>18384</v>
      </c>
      <c r="J19">
        <f>SUM(Table1[[#This Row],[NO1_A_MWh]:[NO4_A_MWh]])</f>
        <v>18384</v>
      </c>
      <c r="K19" s="2">
        <f t="shared" si="7"/>
        <v>1</v>
      </c>
      <c r="L19" s="2">
        <f t="shared" si="8"/>
        <v>0</v>
      </c>
      <c r="M19" s="2">
        <f t="shared" si="9"/>
        <v>0</v>
      </c>
      <c r="N19" s="2">
        <f t="shared" si="10"/>
        <v>0</v>
      </c>
      <c r="O19" s="2">
        <f t="shared" si="11"/>
        <v>0</v>
      </c>
      <c r="P19" s="4">
        <f t="shared" si="5"/>
        <v>773.85019999999986</v>
      </c>
    </row>
    <row r="20" spans="1:16" x14ac:dyDescent="0.3">
      <c r="A20" t="s">
        <v>226</v>
      </c>
      <c r="B20" t="s">
        <v>42</v>
      </c>
      <c r="C20">
        <v>2023</v>
      </c>
      <c r="D20" t="s">
        <v>184</v>
      </c>
      <c r="I20">
        <v>9240</v>
      </c>
      <c r="J20">
        <f>SUM(Table1[[#This Row],[NO1_A_MWh]:[NO4_A_MWh]])</f>
        <v>9240</v>
      </c>
      <c r="K20" s="2">
        <f t="shared" si="7"/>
        <v>0</v>
      </c>
      <c r="L20" s="2">
        <f t="shared" si="8"/>
        <v>0</v>
      </c>
      <c r="M20" s="2">
        <f t="shared" si="9"/>
        <v>0</v>
      </c>
      <c r="N20" s="2">
        <f t="shared" si="10"/>
        <v>0</v>
      </c>
      <c r="O20" s="2">
        <f t="shared" si="11"/>
        <v>1</v>
      </c>
      <c r="P20" s="4">
        <f t="shared" si="5"/>
        <v>240.80269999999996</v>
      </c>
    </row>
    <row r="21" spans="1:16" x14ac:dyDescent="0.3">
      <c r="A21" t="s">
        <v>227</v>
      </c>
      <c r="B21" t="s">
        <v>43</v>
      </c>
      <c r="C21">
        <v>2023</v>
      </c>
      <c r="D21" t="s">
        <v>44</v>
      </c>
      <c r="F21">
        <v>19014</v>
      </c>
      <c r="J21">
        <f>SUM(Table1[[#This Row],[NO1_A_MWh]:[NO4_A_MWh]])</f>
        <v>19014</v>
      </c>
      <c r="K21" s="2">
        <f t="shared" si="7"/>
        <v>0</v>
      </c>
      <c r="L21" s="2">
        <f t="shared" si="8"/>
        <v>1</v>
      </c>
      <c r="M21" s="2">
        <f t="shared" si="9"/>
        <v>0</v>
      </c>
      <c r="N21" s="2">
        <f t="shared" si="10"/>
        <v>0</v>
      </c>
      <c r="O21" s="2">
        <f t="shared" si="11"/>
        <v>0</v>
      </c>
      <c r="P21" s="4">
        <f t="shared" si="5"/>
        <v>791.61844999999994</v>
      </c>
    </row>
    <row r="22" spans="1:16" x14ac:dyDescent="0.3">
      <c r="A22" t="s">
        <v>228</v>
      </c>
      <c r="B22" t="s">
        <v>45</v>
      </c>
      <c r="C22">
        <v>2023</v>
      </c>
      <c r="D22" t="s">
        <v>185</v>
      </c>
      <c r="G22">
        <v>19243</v>
      </c>
      <c r="J22">
        <f>SUM(Table1[[#This Row],[NO1_A_MWh]:[NO4_A_MWh]])</f>
        <v>19243</v>
      </c>
      <c r="K22" s="2">
        <f t="shared" si="7"/>
        <v>0</v>
      </c>
      <c r="L22" s="2">
        <f t="shared" si="8"/>
        <v>0</v>
      </c>
      <c r="M22" s="2">
        <f t="shared" si="9"/>
        <v>1</v>
      </c>
      <c r="N22" s="2">
        <f t="shared" si="10"/>
        <v>0</v>
      </c>
      <c r="O22" s="2">
        <f t="shared" si="11"/>
        <v>0</v>
      </c>
      <c r="P22" s="4">
        <f t="shared" si="5"/>
        <v>702.77719999999999</v>
      </c>
    </row>
    <row r="23" spans="1:16" x14ac:dyDescent="0.3">
      <c r="A23" t="s">
        <v>229</v>
      </c>
      <c r="B23" t="s">
        <v>46</v>
      </c>
      <c r="C23">
        <v>2023</v>
      </c>
      <c r="D23" t="s">
        <v>47</v>
      </c>
      <c r="I23">
        <v>8840</v>
      </c>
      <c r="J23">
        <f>SUM(Table1[[#This Row],[NO1_A_MWh]:[NO4_A_MWh]])</f>
        <v>8840</v>
      </c>
      <c r="K23" s="2">
        <f t="shared" si="7"/>
        <v>0</v>
      </c>
      <c r="L23" s="2">
        <f t="shared" si="8"/>
        <v>0</v>
      </c>
      <c r="M23" s="2">
        <f t="shared" si="9"/>
        <v>0</v>
      </c>
      <c r="N23" s="2">
        <f t="shared" si="10"/>
        <v>0</v>
      </c>
      <c r="O23" s="2">
        <f t="shared" si="11"/>
        <v>1</v>
      </c>
      <c r="P23" s="4">
        <f t="shared" si="5"/>
        <v>240.80269999999996</v>
      </c>
    </row>
    <row r="24" spans="1:16" x14ac:dyDescent="0.3">
      <c r="A24" t="s">
        <v>230</v>
      </c>
      <c r="B24" t="s">
        <v>48</v>
      </c>
      <c r="C24">
        <v>2023</v>
      </c>
      <c r="D24" t="s">
        <v>49</v>
      </c>
      <c r="F24">
        <v>0</v>
      </c>
      <c r="G24">
        <v>13453</v>
      </c>
      <c r="J24">
        <f>SUM(Table1[[#This Row],[NO1_A_MWh]:[NO4_A_MWh]])</f>
        <v>13453</v>
      </c>
      <c r="K24" s="2">
        <f t="shared" si="7"/>
        <v>0</v>
      </c>
      <c r="L24" s="2">
        <f t="shared" si="8"/>
        <v>0</v>
      </c>
      <c r="M24" s="2">
        <f t="shared" si="9"/>
        <v>1</v>
      </c>
      <c r="N24" s="2">
        <f t="shared" si="10"/>
        <v>0</v>
      </c>
      <c r="O24" s="2">
        <f t="shared" si="11"/>
        <v>0</v>
      </c>
      <c r="P24" s="4">
        <f t="shared" si="5"/>
        <v>702.77719999999999</v>
      </c>
    </row>
    <row r="25" spans="1:16" x14ac:dyDescent="0.3">
      <c r="A25" t="s">
        <v>231</v>
      </c>
      <c r="B25" t="s">
        <v>50</v>
      </c>
      <c r="C25">
        <v>2023</v>
      </c>
      <c r="D25" t="s">
        <v>51</v>
      </c>
      <c r="E25">
        <v>7552</v>
      </c>
      <c r="J25">
        <f>SUM(Table1[[#This Row],[NO1_A_MWh]:[NO4_A_MWh]])</f>
        <v>7552</v>
      </c>
      <c r="K25" s="2">
        <f t="shared" si="7"/>
        <v>1</v>
      </c>
      <c r="L25" s="2">
        <f t="shared" si="8"/>
        <v>0</v>
      </c>
      <c r="M25" s="2">
        <f t="shared" si="9"/>
        <v>0</v>
      </c>
      <c r="N25" s="2">
        <f t="shared" si="10"/>
        <v>0</v>
      </c>
      <c r="O25" s="2">
        <f t="shared" si="11"/>
        <v>0</v>
      </c>
      <c r="P25" s="4">
        <f t="shared" si="5"/>
        <v>773.85019999999986</v>
      </c>
    </row>
    <row r="26" spans="1:16" x14ac:dyDescent="0.3">
      <c r="A26" t="s">
        <v>232</v>
      </c>
      <c r="B26" t="s">
        <v>52</v>
      </c>
      <c r="C26">
        <v>2023</v>
      </c>
      <c r="D26" t="s">
        <v>53</v>
      </c>
      <c r="H26">
        <v>2191</v>
      </c>
      <c r="J26">
        <f>SUM(Table1[[#This Row],[NO1_A_MWh]:[NO4_A_MWh]])</f>
        <v>2191</v>
      </c>
      <c r="K26" s="2">
        <f t="shared" si="7"/>
        <v>0</v>
      </c>
      <c r="L26" s="2">
        <f t="shared" si="8"/>
        <v>0</v>
      </c>
      <c r="M26" s="2">
        <f t="shared" si="9"/>
        <v>0</v>
      </c>
      <c r="N26" s="2">
        <f t="shared" si="10"/>
        <v>1</v>
      </c>
      <c r="O26" s="2">
        <f t="shared" si="11"/>
        <v>0</v>
      </c>
      <c r="P26" s="4">
        <f t="shared" si="5"/>
        <v>320.75982499999998</v>
      </c>
    </row>
    <row r="27" spans="1:16" x14ac:dyDescent="0.3">
      <c r="A27" t="s">
        <v>233</v>
      </c>
      <c r="B27" t="s">
        <v>54</v>
      </c>
      <c r="C27">
        <v>2023</v>
      </c>
      <c r="D27" t="s">
        <v>186</v>
      </c>
      <c r="I27">
        <v>14037</v>
      </c>
      <c r="J27">
        <f>SUM(Table1[[#This Row],[NO1_A_MWh]:[NO4_A_MWh]])</f>
        <v>14037</v>
      </c>
      <c r="K27" s="2">
        <f t="shared" si="7"/>
        <v>0</v>
      </c>
      <c r="L27" s="2">
        <f t="shared" si="8"/>
        <v>0</v>
      </c>
      <c r="M27" s="2">
        <f t="shared" si="9"/>
        <v>0</v>
      </c>
      <c r="N27" s="2">
        <f t="shared" si="10"/>
        <v>0</v>
      </c>
      <c r="O27" s="2">
        <f t="shared" si="11"/>
        <v>1</v>
      </c>
      <c r="P27" s="4">
        <f t="shared" si="5"/>
        <v>240.80269999999996</v>
      </c>
    </row>
    <row r="28" spans="1:16" x14ac:dyDescent="0.3">
      <c r="A28" t="s">
        <v>234</v>
      </c>
      <c r="B28" t="s">
        <v>55</v>
      </c>
      <c r="C28">
        <v>2023</v>
      </c>
      <c r="D28" t="s">
        <v>187</v>
      </c>
      <c r="I28">
        <v>7102</v>
      </c>
      <c r="J28">
        <f>SUM(Table1[[#This Row],[NO1_A_MWh]:[NO4_A_MWh]])</f>
        <v>7102</v>
      </c>
      <c r="K28" s="2">
        <f t="shared" si="7"/>
        <v>0</v>
      </c>
      <c r="L28" s="2">
        <f t="shared" si="8"/>
        <v>0</v>
      </c>
      <c r="M28" s="2">
        <f t="shared" si="9"/>
        <v>0</v>
      </c>
      <c r="N28" s="2">
        <f t="shared" si="10"/>
        <v>0</v>
      </c>
      <c r="O28" s="2">
        <f t="shared" si="11"/>
        <v>1</v>
      </c>
      <c r="P28" s="4">
        <f t="shared" si="5"/>
        <v>240.80269999999996</v>
      </c>
    </row>
    <row r="29" spans="1:16" x14ac:dyDescent="0.3">
      <c r="A29" t="s">
        <v>235</v>
      </c>
      <c r="B29" t="s">
        <v>56</v>
      </c>
      <c r="C29">
        <v>2023</v>
      </c>
      <c r="D29" t="s">
        <v>57</v>
      </c>
      <c r="I29">
        <v>20891</v>
      </c>
      <c r="J29">
        <f>SUM(Table1[[#This Row],[NO1_A_MWh]:[NO4_A_MWh]])</f>
        <v>20891</v>
      </c>
      <c r="K29" s="2">
        <f t="shared" si="7"/>
        <v>0</v>
      </c>
      <c r="L29" s="2">
        <f t="shared" si="8"/>
        <v>0</v>
      </c>
      <c r="M29" s="2">
        <f t="shared" si="9"/>
        <v>0</v>
      </c>
      <c r="N29" s="2">
        <f t="shared" si="10"/>
        <v>0</v>
      </c>
      <c r="O29" s="2">
        <f t="shared" si="11"/>
        <v>1</v>
      </c>
      <c r="P29" s="4">
        <f t="shared" si="5"/>
        <v>240.80269999999996</v>
      </c>
    </row>
    <row r="30" spans="1:16" x14ac:dyDescent="0.3">
      <c r="A30" t="s">
        <v>236</v>
      </c>
      <c r="B30" t="s">
        <v>58</v>
      </c>
      <c r="C30">
        <v>2023</v>
      </c>
      <c r="D30" t="s">
        <v>59</v>
      </c>
      <c r="H30">
        <v>38014</v>
      </c>
      <c r="J30">
        <f>SUM(Table1[[#This Row],[NO1_A_MWh]:[NO4_A_MWh]])</f>
        <v>38014</v>
      </c>
      <c r="K30" s="2">
        <f t="shared" si="7"/>
        <v>0</v>
      </c>
      <c r="L30" s="2">
        <f t="shared" si="8"/>
        <v>0</v>
      </c>
      <c r="M30" s="2">
        <f t="shared" si="9"/>
        <v>0</v>
      </c>
      <c r="N30" s="2">
        <f t="shared" si="10"/>
        <v>1</v>
      </c>
      <c r="O30" s="2">
        <f t="shared" si="11"/>
        <v>0</v>
      </c>
      <c r="P30" s="4">
        <f t="shared" si="5"/>
        <v>320.75982499999998</v>
      </c>
    </row>
    <row r="31" spans="1:16" x14ac:dyDescent="0.3">
      <c r="A31" t="s">
        <v>237</v>
      </c>
      <c r="B31" t="s">
        <v>60</v>
      </c>
      <c r="C31">
        <v>2023</v>
      </c>
      <c r="D31" t="s">
        <v>61</v>
      </c>
      <c r="G31">
        <v>4946</v>
      </c>
      <c r="J31">
        <f>SUM(Table1[[#This Row],[NO1_A_MWh]:[NO4_A_MWh]])</f>
        <v>4946</v>
      </c>
      <c r="K31" s="2">
        <f t="shared" si="7"/>
        <v>0</v>
      </c>
      <c r="L31" s="2">
        <f t="shared" si="8"/>
        <v>0</v>
      </c>
      <c r="M31" s="2">
        <f t="shared" si="9"/>
        <v>1</v>
      </c>
      <c r="N31" s="2">
        <f t="shared" si="10"/>
        <v>0</v>
      </c>
      <c r="O31" s="2">
        <f t="shared" si="11"/>
        <v>0</v>
      </c>
      <c r="P31" s="4">
        <f t="shared" si="5"/>
        <v>702.77719999999999</v>
      </c>
    </row>
    <row r="32" spans="1:16" x14ac:dyDescent="0.3">
      <c r="A32" t="s">
        <v>238</v>
      </c>
      <c r="B32" t="s">
        <v>62</v>
      </c>
      <c r="C32">
        <v>2023</v>
      </c>
      <c r="D32" t="s">
        <v>63</v>
      </c>
      <c r="G32">
        <v>5996</v>
      </c>
      <c r="J32">
        <f>SUM(Table1[[#This Row],[NO1_A_MWh]:[NO4_A_MWh]])</f>
        <v>5996</v>
      </c>
      <c r="K32" s="2">
        <f t="shared" si="7"/>
        <v>0</v>
      </c>
      <c r="L32" s="2">
        <f t="shared" si="8"/>
        <v>0</v>
      </c>
      <c r="M32" s="2">
        <f t="shared" si="9"/>
        <v>1</v>
      </c>
      <c r="N32" s="2">
        <f t="shared" si="10"/>
        <v>0</v>
      </c>
      <c r="O32" s="2">
        <f t="shared" si="11"/>
        <v>0</v>
      </c>
      <c r="P32" s="4">
        <f t="shared" si="5"/>
        <v>702.77719999999999</v>
      </c>
    </row>
    <row r="33" spans="1:16" x14ac:dyDescent="0.3">
      <c r="A33" t="s">
        <v>239</v>
      </c>
      <c r="B33" t="s">
        <v>64</v>
      </c>
      <c r="C33">
        <v>2023</v>
      </c>
      <c r="D33" t="s">
        <v>65</v>
      </c>
      <c r="G33">
        <v>0</v>
      </c>
      <c r="I33">
        <v>19421</v>
      </c>
      <c r="J33">
        <f>SUM(Table1[[#This Row],[NO1_A_MWh]:[NO4_A_MWh]])</f>
        <v>19421</v>
      </c>
      <c r="K33" s="2">
        <f t="shared" si="7"/>
        <v>0</v>
      </c>
      <c r="L33" s="2">
        <f t="shared" si="8"/>
        <v>0</v>
      </c>
      <c r="M33" s="2">
        <f t="shared" si="9"/>
        <v>0</v>
      </c>
      <c r="N33" s="2">
        <f t="shared" si="10"/>
        <v>0</v>
      </c>
      <c r="O33" s="2">
        <f t="shared" si="11"/>
        <v>1</v>
      </c>
      <c r="P33" s="4">
        <f t="shared" si="5"/>
        <v>240.80269999999996</v>
      </c>
    </row>
    <row r="34" spans="1:16" x14ac:dyDescent="0.3">
      <c r="A34" t="s">
        <v>240</v>
      </c>
      <c r="B34" t="s">
        <v>66</v>
      </c>
      <c r="C34">
        <v>2023</v>
      </c>
      <c r="D34" t="s">
        <v>67</v>
      </c>
      <c r="H34">
        <v>46139</v>
      </c>
      <c r="J34">
        <f>SUM(Table1[[#This Row],[NO1_A_MWh]:[NO4_A_MWh]])</f>
        <v>46139</v>
      </c>
      <c r="K34" s="2">
        <f t="shared" si="7"/>
        <v>0</v>
      </c>
      <c r="L34" s="2">
        <f t="shared" si="8"/>
        <v>0</v>
      </c>
      <c r="M34" s="2">
        <f t="shared" si="9"/>
        <v>0</v>
      </c>
      <c r="N34" s="2">
        <f t="shared" si="10"/>
        <v>1</v>
      </c>
      <c r="O34" s="2">
        <f t="shared" si="11"/>
        <v>0</v>
      </c>
      <c r="P34" s="4">
        <f t="shared" si="5"/>
        <v>320.75982499999998</v>
      </c>
    </row>
    <row r="35" spans="1:16" x14ac:dyDescent="0.3">
      <c r="A35" t="s">
        <v>241</v>
      </c>
      <c r="B35" t="s">
        <v>68</v>
      </c>
      <c r="C35">
        <v>2023</v>
      </c>
      <c r="D35" t="s">
        <v>69</v>
      </c>
      <c r="E35">
        <v>15237</v>
      </c>
      <c r="H35">
        <v>119</v>
      </c>
      <c r="J35">
        <f>SUM(Table1[[#This Row],[NO1_A_MWh]:[NO4_A_MWh]])</f>
        <v>15356</v>
      </c>
      <c r="K35" s="2">
        <f t="shared" si="7"/>
        <v>0.99225058609012762</v>
      </c>
      <c r="L35" s="2">
        <f t="shared" si="8"/>
        <v>0</v>
      </c>
      <c r="M35" s="2">
        <f t="shared" si="9"/>
        <v>0</v>
      </c>
      <c r="N35" s="2">
        <f t="shared" si="10"/>
        <v>7.7494139098723625E-3</v>
      </c>
      <c r="O35" s="2">
        <f t="shared" si="11"/>
        <v>0</v>
      </c>
      <c r="P35" s="4">
        <f t="shared" si="5"/>
        <v>770.33901514554555</v>
      </c>
    </row>
    <row r="36" spans="1:16" x14ac:dyDescent="0.3">
      <c r="A36" t="s">
        <v>242</v>
      </c>
      <c r="B36" t="s">
        <v>70</v>
      </c>
      <c r="C36">
        <v>2023</v>
      </c>
      <c r="D36" t="s">
        <v>188</v>
      </c>
      <c r="E36">
        <v>9552</v>
      </c>
      <c r="J36">
        <f>SUM(Table1[[#This Row],[NO1_A_MWh]:[NO4_A_MWh]])</f>
        <v>9552</v>
      </c>
      <c r="K36" s="2">
        <f t="shared" si="7"/>
        <v>1</v>
      </c>
      <c r="L36" s="2">
        <f t="shared" si="8"/>
        <v>0</v>
      </c>
      <c r="M36" s="2">
        <f t="shared" si="9"/>
        <v>0</v>
      </c>
      <c r="N36" s="2">
        <f t="shared" si="10"/>
        <v>0</v>
      </c>
      <c r="O36" s="2">
        <f t="shared" si="11"/>
        <v>0</v>
      </c>
      <c r="P36" s="4">
        <f t="shared" si="5"/>
        <v>773.85019999999986</v>
      </c>
    </row>
    <row r="37" spans="1:16" x14ac:dyDescent="0.3">
      <c r="A37" t="s">
        <v>243</v>
      </c>
      <c r="B37" t="s">
        <v>71</v>
      </c>
      <c r="C37">
        <v>2023</v>
      </c>
      <c r="D37" t="s">
        <v>72</v>
      </c>
      <c r="G37">
        <v>6508</v>
      </c>
      <c r="J37">
        <f>SUM(Table1[[#This Row],[NO1_A_MWh]:[NO4_A_MWh]])</f>
        <v>6508</v>
      </c>
      <c r="K37" s="2">
        <f t="shared" si="7"/>
        <v>0</v>
      </c>
      <c r="L37" s="2">
        <f t="shared" si="8"/>
        <v>0</v>
      </c>
      <c r="M37" s="2">
        <f t="shared" si="9"/>
        <v>1</v>
      </c>
      <c r="N37" s="2">
        <f t="shared" si="10"/>
        <v>0</v>
      </c>
      <c r="O37" s="2">
        <f t="shared" si="11"/>
        <v>0</v>
      </c>
      <c r="P37" s="4">
        <f t="shared" si="5"/>
        <v>702.77719999999999</v>
      </c>
    </row>
    <row r="38" spans="1:16" x14ac:dyDescent="0.3">
      <c r="A38" t="s">
        <v>244</v>
      </c>
      <c r="B38" t="s">
        <v>73</v>
      </c>
      <c r="C38">
        <v>2023</v>
      </c>
      <c r="D38" t="s">
        <v>74</v>
      </c>
      <c r="H38">
        <v>13603</v>
      </c>
      <c r="J38">
        <f>SUM(Table1[[#This Row],[NO1_A_MWh]:[NO4_A_MWh]])</f>
        <v>13603</v>
      </c>
      <c r="K38" s="2">
        <f t="shared" si="7"/>
        <v>0</v>
      </c>
      <c r="L38" s="2">
        <f t="shared" si="8"/>
        <v>0</v>
      </c>
      <c r="M38" s="2">
        <f t="shared" si="9"/>
        <v>0</v>
      </c>
      <c r="N38" s="2">
        <f t="shared" si="10"/>
        <v>1</v>
      </c>
      <c r="O38" s="2">
        <f t="shared" si="11"/>
        <v>0</v>
      </c>
      <c r="P38" s="4">
        <f t="shared" si="5"/>
        <v>320.75982499999998</v>
      </c>
    </row>
    <row r="39" spans="1:16" x14ac:dyDescent="0.3">
      <c r="A39" t="s">
        <v>245</v>
      </c>
      <c r="B39" t="s">
        <v>75</v>
      </c>
      <c r="C39">
        <v>2023</v>
      </c>
      <c r="D39" t="s">
        <v>76</v>
      </c>
      <c r="F39">
        <v>6679</v>
      </c>
      <c r="J39">
        <f>SUM(Table1[[#This Row],[NO1_A_MWh]:[NO4_A_MWh]])</f>
        <v>6679</v>
      </c>
      <c r="K39" s="2">
        <f t="shared" si="7"/>
        <v>0</v>
      </c>
      <c r="L39" s="2">
        <f t="shared" si="8"/>
        <v>1</v>
      </c>
      <c r="M39" s="2">
        <f t="shared" si="9"/>
        <v>0</v>
      </c>
      <c r="N39" s="2">
        <f t="shared" si="10"/>
        <v>0</v>
      </c>
      <c r="O39" s="2">
        <f t="shared" si="11"/>
        <v>0</v>
      </c>
      <c r="P39" s="4">
        <f t="shared" si="5"/>
        <v>791.61844999999994</v>
      </c>
    </row>
    <row r="40" spans="1:16" x14ac:dyDescent="0.3">
      <c r="A40" t="s">
        <v>246</v>
      </c>
      <c r="B40" t="s">
        <v>77</v>
      </c>
      <c r="C40">
        <v>2023</v>
      </c>
      <c r="D40" t="s">
        <v>78</v>
      </c>
      <c r="F40">
        <v>5638</v>
      </c>
      <c r="J40">
        <f>SUM(Table1[[#This Row],[NO1_A_MWh]:[NO4_A_MWh]])</f>
        <v>5638</v>
      </c>
      <c r="K40" s="2">
        <f t="shared" si="7"/>
        <v>0</v>
      </c>
      <c r="L40" s="2">
        <f t="shared" si="8"/>
        <v>1</v>
      </c>
      <c r="M40" s="2">
        <f t="shared" si="9"/>
        <v>0</v>
      </c>
      <c r="N40" s="2">
        <f t="shared" si="10"/>
        <v>0</v>
      </c>
      <c r="O40" s="2">
        <f t="shared" si="11"/>
        <v>0</v>
      </c>
      <c r="P40" s="4">
        <f t="shared" si="5"/>
        <v>791.61844999999994</v>
      </c>
    </row>
    <row r="41" spans="1:16" x14ac:dyDescent="0.3">
      <c r="A41" t="s">
        <v>247</v>
      </c>
      <c r="B41" t="s">
        <v>79</v>
      </c>
      <c r="C41">
        <v>2023</v>
      </c>
      <c r="D41" t="s">
        <v>189</v>
      </c>
      <c r="I41">
        <v>22079</v>
      </c>
      <c r="J41">
        <f>SUM(Table1[[#This Row],[NO1_A_MWh]:[NO4_A_MWh]])</f>
        <v>22079</v>
      </c>
      <c r="K41" s="2">
        <f t="shared" si="7"/>
        <v>0</v>
      </c>
      <c r="L41" s="2">
        <f t="shared" si="8"/>
        <v>0</v>
      </c>
      <c r="M41" s="2">
        <f t="shared" si="9"/>
        <v>0</v>
      </c>
      <c r="N41" s="2">
        <f t="shared" si="10"/>
        <v>0</v>
      </c>
      <c r="O41" s="2">
        <f t="shared" si="11"/>
        <v>1</v>
      </c>
      <c r="P41" s="4">
        <f t="shared" si="5"/>
        <v>240.80269999999996</v>
      </c>
    </row>
    <row r="42" spans="1:16" x14ac:dyDescent="0.3">
      <c r="A42" t="s">
        <v>248</v>
      </c>
      <c r="B42" t="s">
        <v>80</v>
      </c>
      <c r="C42">
        <v>2023</v>
      </c>
      <c r="D42" t="s">
        <v>81</v>
      </c>
      <c r="F42">
        <v>8002</v>
      </c>
      <c r="J42">
        <f>SUM(Table1[[#This Row],[NO1_A_MWh]:[NO4_A_MWh]])</f>
        <v>8002</v>
      </c>
      <c r="K42" s="2">
        <f t="shared" si="7"/>
        <v>0</v>
      </c>
      <c r="L42" s="2">
        <f t="shared" si="8"/>
        <v>1</v>
      </c>
      <c r="M42" s="2">
        <f t="shared" si="9"/>
        <v>0</v>
      </c>
      <c r="N42" s="2">
        <f t="shared" si="10"/>
        <v>0</v>
      </c>
      <c r="O42" s="2">
        <f t="shared" si="11"/>
        <v>0</v>
      </c>
      <c r="P42" s="4">
        <f t="shared" si="5"/>
        <v>791.61844999999994</v>
      </c>
    </row>
    <row r="43" spans="1:16" x14ac:dyDescent="0.3">
      <c r="A43" t="s">
        <v>249</v>
      </c>
      <c r="B43" t="s">
        <v>82</v>
      </c>
      <c r="C43">
        <v>2023</v>
      </c>
      <c r="D43" t="s">
        <v>83</v>
      </c>
      <c r="H43">
        <v>6077</v>
      </c>
      <c r="J43">
        <f>SUM(Table1[[#This Row],[NO1_A_MWh]:[NO4_A_MWh]])</f>
        <v>6077</v>
      </c>
      <c r="K43" s="2">
        <f t="shared" si="7"/>
        <v>0</v>
      </c>
      <c r="L43" s="2">
        <f t="shared" si="8"/>
        <v>0</v>
      </c>
      <c r="M43" s="2">
        <f t="shared" si="9"/>
        <v>0</v>
      </c>
      <c r="N43" s="2">
        <f t="shared" si="10"/>
        <v>1</v>
      </c>
      <c r="O43" s="2">
        <f t="shared" si="11"/>
        <v>0</v>
      </c>
      <c r="P43" s="4">
        <f t="shared" si="5"/>
        <v>320.75982499999998</v>
      </c>
    </row>
    <row r="44" spans="1:16" x14ac:dyDescent="0.3">
      <c r="A44" t="s">
        <v>250</v>
      </c>
      <c r="B44" t="s">
        <v>84</v>
      </c>
      <c r="C44">
        <v>2023</v>
      </c>
      <c r="D44" t="s">
        <v>85</v>
      </c>
      <c r="G44">
        <v>8525</v>
      </c>
      <c r="J44">
        <f>SUM(Table1[[#This Row],[NO1_A_MWh]:[NO4_A_MWh]])</f>
        <v>8525</v>
      </c>
      <c r="K44" s="2">
        <f t="shared" si="7"/>
        <v>0</v>
      </c>
      <c r="L44" s="2">
        <f t="shared" si="8"/>
        <v>0</v>
      </c>
      <c r="M44" s="2">
        <f t="shared" si="9"/>
        <v>1</v>
      </c>
      <c r="N44" s="2">
        <f t="shared" si="10"/>
        <v>0</v>
      </c>
      <c r="O44" s="2">
        <f t="shared" si="11"/>
        <v>0</v>
      </c>
      <c r="P44" s="4">
        <f t="shared" si="5"/>
        <v>702.77719999999999</v>
      </c>
    </row>
    <row r="45" spans="1:16" x14ac:dyDescent="0.3">
      <c r="A45" t="s">
        <v>251</v>
      </c>
      <c r="B45" t="s">
        <v>86</v>
      </c>
      <c r="C45">
        <v>2023</v>
      </c>
      <c r="D45" t="s">
        <v>87</v>
      </c>
      <c r="G45">
        <v>37312</v>
      </c>
      <c r="J45">
        <f>SUM(Table1[[#This Row],[NO1_A_MWh]:[NO4_A_MWh]])</f>
        <v>37312</v>
      </c>
      <c r="K45" s="2">
        <f t="shared" si="7"/>
        <v>0</v>
      </c>
      <c r="L45" s="2">
        <f t="shared" si="8"/>
        <v>0</v>
      </c>
      <c r="M45" s="2">
        <f t="shared" si="9"/>
        <v>1</v>
      </c>
      <c r="N45" s="2">
        <f t="shared" si="10"/>
        <v>0</v>
      </c>
      <c r="O45" s="2">
        <f t="shared" si="11"/>
        <v>0</v>
      </c>
      <c r="P45" s="4">
        <f t="shared" si="5"/>
        <v>702.77719999999999</v>
      </c>
    </row>
    <row r="46" spans="1:16" x14ac:dyDescent="0.3">
      <c r="A46" t="s">
        <v>252</v>
      </c>
      <c r="B46" t="s">
        <v>88</v>
      </c>
      <c r="C46">
        <v>2023</v>
      </c>
      <c r="D46" t="s">
        <v>89</v>
      </c>
      <c r="F46">
        <v>3796</v>
      </c>
      <c r="J46">
        <f>SUM(Table1[[#This Row],[NO1_A_MWh]:[NO4_A_MWh]])</f>
        <v>3796</v>
      </c>
      <c r="K46" s="2">
        <f t="shared" si="7"/>
        <v>0</v>
      </c>
      <c r="L46" s="2">
        <f t="shared" si="8"/>
        <v>1</v>
      </c>
      <c r="M46" s="2">
        <f t="shared" si="9"/>
        <v>0</v>
      </c>
      <c r="N46" s="2">
        <f t="shared" si="10"/>
        <v>0</v>
      </c>
      <c r="O46" s="2">
        <f t="shared" si="11"/>
        <v>0</v>
      </c>
      <c r="P46" s="4">
        <f t="shared" si="5"/>
        <v>791.61844999999994</v>
      </c>
    </row>
    <row r="47" spans="1:16" x14ac:dyDescent="0.3">
      <c r="A47" t="s">
        <v>253</v>
      </c>
      <c r="B47" t="s">
        <v>90</v>
      </c>
      <c r="C47">
        <v>2023</v>
      </c>
      <c r="D47" t="s">
        <v>190</v>
      </c>
      <c r="I47">
        <v>11712</v>
      </c>
      <c r="J47">
        <f>SUM(Table1[[#This Row],[NO1_A_MWh]:[NO4_A_MWh]])</f>
        <v>11712</v>
      </c>
      <c r="K47" s="2">
        <f t="shared" si="7"/>
        <v>0</v>
      </c>
      <c r="L47" s="2">
        <f t="shared" si="8"/>
        <v>0</v>
      </c>
      <c r="M47" s="2">
        <f t="shared" si="9"/>
        <v>0</v>
      </c>
      <c r="N47" s="2">
        <f t="shared" si="10"/>
        <v>0</v>
      </c>
      <c r="O47" s="2">
        <f t="shared" si="11"/>
        <v>1</v>
      </c>
      <c r="P47" s="4">
        <f t="shared" si="5"/>
        <v>240.80269999999996</v>
      </c>
    </row>
    <row r="48" spans="1:16" x14ac:dyDescent="0.3">
      <c r="A48" t="s">
        <v>254</v>
      </c>
      <c r="B48" t="s">
        <v>91</v>
      </c>
      <c r="C48">
        <v>2023</v>
      </c>
      <c r="D48" t="s">
        <v>191</v>
      </c>
      <c r="I48">
        <v>7942</v>
      </c>
      <c r="J48">
        <f>SUM(Table1[[#This Row],[NO1_A_MWh]:[NO4_A_MWh]])</f>
        <v>7942</v>
      </c>
      <c r="K48" s="2">
        <f t="shared" si="7"/>
        <v>0</v>
      </c>
      <c r="L48" s="2">
        <f t="shared" si="8"/>
        <v>0</v>
      </c>
      <c r="M48" s="2">
        <f t="shared" si="9"/>
        <v>0</v>
      </c>
      <c r="N48" s="2">
        <f t="shared" si="10"/>
        <v>0</v>
      </c>
      <c r="O48" s="2">
        <f t="shared" si="11"/>
        <v>1</v>
      </c>
      <c r="P48" s="4">
        <f t="shared" si="5"/>
        <v>240.80269999999996</v>
      </c>
    </row>
    <row r="49" spans="1:16" x14ac:dyDescent="0.3">
      <c r="A49" t="s">
        <v>255</v>
      </c>
      <c r="B49" t="s">
        <v>92</v>
      </c>
      <c r="C49">
        <v>2023</v>
      </c>
      <c r="D49" t="s">
        <v>93</v>
      </c>
      <c r="F49">
        <v>14543</v>
      </c>
      <c r="J49">
        <f>SUM(Table1[[#This Row],[NO1_A_MWh]:[NO4_A_MWh]])</f>
        <v>14543</v>
      </c>
      <c r="K49" s="2">
        <f t="shared" si="7"/>
        <v>0</v>
      </c>
      <c r="L49" s="2">
        <f t="shared" si="8"/>
        <v>1</v>
      </c>
      <c r="M49" s="2">
        <f t="shared" si="9"/>
        <v>0</v>
      </c>
      <c r="N49" s="2">
        <f t="shared" si="10"/>
        <v>0</v>
      </c>
      <c r="O49" s="2">
        <f t="shared" si="11"/>
        <v>0</v>
      </c>
      <c r="P49" s="4">
        <f t="shared" si="5"/>
        <v>791.61844999999994</v>
      </c>
    </row>
    <row r="50" spans="1:16" x14ac:dyDescent="0.3">
      <c r="A50" t="s">
        <v>256</v>
      </c>
      <c r="B50" t="s">
        <v>94</v>
      </c>
      <c r="C50">
        <v>2023</v>
      </c>
      <c r="D50" t="s">
        <v>95</v>
      </c>
      <c r="F50">
        <v>5349</v>
      </c>
      <c r="J50">
        <f>SUM(Table1[[#This Row],[NO1_A_MWh]:[NO4_A_MWh]])</f>
        <v>5349</v>
      </c>
      <c r="K50" s="2">
        <f t="shared" si="7"/>
        <v>0</v>
      </c>
      <c r="L50" s="2">
        <f t="shared" si="8"/>
        <v>1</v>
      </c>
      <c r="M50" s="2">
        <f t="shared" si="9"/>
        <v>0</v>
      </c>
      <c r="N50" s="2">
        <f t="shared" si="10"/>
        <v>0</v>
      </c>
      <c r="O50" s="2">
        <f t="shared" si="11"/>
        <v>0</v>
      </c>
      <c r="P50" s="4">
        <f t="shared" si="5"/>
        <v>791.61844999999994</v>
      </c>
    </row>
    <row r="51" spans="1:16" x14ac:dyDescent="0.3">
      <c r="A51" t="s">
        <v>257</v>
      </c>
      <c r="B51" t="s">
        <v>193</v>
      </c>
      <c r="C51">
        <v>2023</v>
      </c>
      <c r="D51" t="s">
        <v>192</v>
      </c>
      <c r="E51">
        <v>1572</v>
      </c>
      <c r="J51">
        <f>SUM(Table1[[#This Row],[NO1_A_MWh]:[NO4_A_MWh]])</f>
        <v>1572</v>
      </c>
      <c r="K51" s="2">
        <f t="shared" si="7"/>
        <v>1</v>
      </c>
      <c r="L51" s="2">
        <f t="shared" si="8"/>
        <v>0</v>
      </c>
      <c r="M51" s="2">
        <f t="shared" si="9"/>
        <v>0</v>
      </c>
      <c r="N51" s="2">
        <f t="shared" si="10"/>
        <v>0</v>
      </c>
      <c r="O51" s="2">
        <f t="shared" si="11"/>
        <v>0</v>
      </c>
      <c r="P51" s="4">
        <f t="shared" si="5"/>
        <v>773.85019999999986</v>
      </c>
    </row>
    <row r="52" spans="1:16" x14ac:dyDescent="0.3">
      <c r="A52" t="s">
        <v>258</v>
      </c>
      <c r="B52" t="s">
        <v>96</v>
      </c>
      <c r="C52">
        <v>2023</v>
      </c>
      <c r="D52" t="s">
        <v>194</v>
      </c>
      <c r="H52">
        <v>10541</v>
      </c>
      <c r="J52">
        <f>SUM(Table1[[#This Row],[NO1_A_MWh]:[NO4_A_MWh]])</f>
        <v>10541</v>
      </c>
      <c r="K52" s="2">
        <f t="shared" si="7"/>
        <v>0</v>
      </c>
      <c r="L52" s="2">
        <f t="shared" si="8"/>
        <v>0</v>
      </c>
      <c r="M52" s="2">
        <f t="shared" si="9"/>
        <v>0</v>
      </c>
      <c r="N52" s="2">
        <f t="shared" si="10"/>
        <v>1</v>
      </c>
      <c r="O52" s="2">
        <f t="shared" si="11"/>
        <v>0</v>
      </c>
      <c r="P52" s="4">
        <f t="shared" si="5"/>
        <v>320.75982499999998</v>
      </c>
    </row>
    <row r="53" spans="1:16" x14ac:dyDescent="0.3">
      <c r="A53" t="s">
        <v>259</v>
      </c>
      <c r="B53" t="s">
        <v>97</v>
      </c>
      <c r="C53">
        <v>2023</v>
      </c>
      <c r="D53" t="s">
        <v>98</v>
      </c>
      <c r="I53">
        <v>29891</v>
      </c>
      <c r="J53">
        <f>SUM(Table1[[#This Row],[NO1_A_MWh]:[NO4_A_MWh]])</f>
        <v>29891</v>
      </c>
      <c r="K53" s="2">
        <f t="shared" si="7"/>
        <v>0</v>
      </c>
      <c r="L53" s="2">
        <f t="shared" si="8"/>
        <v>0</v>
      </c>
      <c r="M53" s="2">
        <f t="shared" si="9"/>
        <v>0</v>
      </c>
      <c r="N53" s="2">
        <f t="shared" si="10"/>
        <v>0</v>
      </c>
      <c r="O53" s="2">
        <f t="shared" si="11"/>
        <v>1</v>
      </c>
      <c r="P53" s="4">
        <f t="shared" si="5"/>
        <v>240.80269999999996</v>
      </c>
    </row>
    <row r="54" spans="1:16" x14ac:dyDescent="0.3">
      <c r="A54" t="s">
        <v>260</v>
      </c>
      <c r="B54" t="s">
        <v>99</v>
      </c>
      <c r="C54">
        <v>2023</v>
      </c>
      <c r="D54" t="s">
        <v>100</v>
      </c>
      <c r="H54">
        <v>6378</v>
      </c>
      <c r="J54">
        <f>SUM(Table1[[#This Row],[NO1_A_MWh]:[NO4_A_MWh]])</f>
        <v>6378</v>
      </c>
      <c r="K54" s="2">
        <f t="shared" si="7"/>
        <v>0</v>
      </c>
      <c r="L54" s="2">
        <f t="shared" si="8"/>
        <v>0</v>
      </c>
      <c r="M54" s="2">
        <f t="shared" si="9"/>
        <v>0</v>
      </c>
      <c r="N54" s="2">
        <f t="shared" si="10"/>
        <v>1</v>
      </c>
      <c r="O54" s="2">
        <f t="shared" si="11"/>
        <v>0</v>
      </c>
      <c r="P54" s="4">
        <f t="shared" si="5"/>
        <v>320.75982499999998</v>
      </c>
    </row>
    <row r="55" spans="1:16" x14ac:dyDescent="0.3">
      <c r="A55" t="s">
        <v>261</v>
      </c>
      <c r="B55" t="s">
        <v>101</v>
      </c>
      <c r="C55">
        <v>2023</v>
      </c>
      <c r="D55" t="s">
        <v>102</v>
      </c>
      <c r="F55">
        <v>11841</v>
      </c>
      <c r="J55">
        <f>SUM(Table1[[#This Row],[NO1_A_MWh]:[NO4_A_MWh]])</f>
        <v>11841</v>
      </c>
      <c r="K55" s="2">
        <f t="shared" si="7"/>
        <v>0</v>
      </c>
      <c r="L55" s="2">
        <f t="shared" si="8"/>
        <v>1</v>
      </c>
      <c r="M55" s="2">
        <f t="shared" si="9"/>
        <v>0</v>
      </c>
      <c r="N55" s="2">
        <f t="shared" si="10"/>
        <v>0</v>
      </c>
      <c r="O55" s="2">
        <f t="shared" si="11"/>
        <v>0</v>
      </c>
      <c r="P55" s="4">
        <f t="shared" si="5"/>
        <v>791.61844999999994</v>
      </c>
    </row>
    <row r="56" spans="1:16" x14ac:dyDescent="0.3">
      <c r="A56" t="s">
        <v>262</v>
      </c>
      <c r="B56" t="s">
        <v>103</v>
      </c>
      <c r="C56">
        <v>2023</v>
      </c>
      <c r="D56" t="s">
        <v>104</v>
      </c>
      <c r="H56">
        <v>52968</v>
      </c>
      <c r="J56">
        <f>SUM(Table1[[#This Row],[NO1_A_MWh]:[NO4_A_MWh]])</f>
        <v>52968</v>
      </c>
      <c r="K56" s="2">
        <f t="shared" si="7"/>
        <v>0</v>
      </c>
      <c r="L56" s="2">
        <f t="shared" si="8"/>
        <v>0</v>
      </c>
      <c r="M56" s="2">
        <f t="shared" si="9"/>
        <v>0</v>
      </c>
      <c r="N56" s="2">
        <f t="shared" si="10"/>
        <v>1</v>
      </c>
      <c r="O56" s="2">
        <f t="shared" si="11"/>
        <v>0</v>
      </c>
      <c r="P56" s="4">
        <f t="shared" si="5"/>
        <v>320.75982499999998</v>
      </c>
    </row>
    <row r="57" spans="1:16" x14ac:dyDescent="0.3">
      <c r="A57" t="s">
        <v>263</v>
      </c>
      <c r="B57" t="s">
        <v>105</v>
      </c>
      <c r="C57">
        <v>2023</v>
      </c>
      <c r="D57" t="s">
        <v>195</v>
      </c>
      <c r="F57">
        <v>27067</v>
      </c>
      <c r="J57">
        <f>SUM(Table1[[#This Row],[NO1_A_MWh]:[NO4_A_MWh]])</f>
        <v>27067</v>
      </c>
      <c r="K57" s="2">
        <f t="shared" si="7"/>
        <v>0</v>
      </c>
      <c r="L57" s="2">
        <f t="shared" si="8"/>
        <v>1</v>
      </c>
      <c r="M57" s="2">
        <f t="shared" si="9"/>
        <v>0</v>
      </c>
      <c r="N57" s="2">
        <f t="shared" si="10"/>
        <v>0</v>
      </c>
      <c r="O57" s="2">
        <f t="shared" si="11"/>
        <v>0</v>
      </c>
      <c r="P57" s="4">
        <f t="shared" si="5"/>
        <v>791.61844999999994</v>
      </c>
    </row>
    <row r="58" spans="1:16" x14ac:dyDescent="0.3">
      <c r="A58" t="s">
        <v>264</v>
      </c>
      <c r="B58" t="s">
        <v>106</v>
      </c>
      <c r="C58">
        <v>2023</v>
      </c>
      <c r="D58" t="s">
        <v>107</v>
      </c>
      <c r="H58">
        <v>9816</v>
      </c>
      <c r="J58">
        <f>SUM(Table1[[#This Row],[NO1_A_MWh]:[NO4_A_MWh]])</f>
        <v>9816</v>
      </c>
      <c r="K58" s="2">
        <f t="shared" si="7"/>
        <v>0</v>
      </c>
      <c r="L58" s="2">
        <f t="shared" si="8"/>
        <v>0</v>
      </c>
      <c r="M58" s="2">
        <f t="shared" si="9"/>
        <v>0</v>
      </c>
      <c r="N58" s="2">
        <f t="shared" si="10"/>
        <v>1</v>
      </c>
      <c r="O58" s="2">
        <f t="shared" si="11"/>
        <v>0</v>
      </c>
      <c r="P58" s="4">
        <f t="shared" si="5"/>
        <v>320.75982499999998</v>
      </c>
    </row>
    <row r="59" spans="1:16" x14ac:dyDescent="0.3">
      <c r="A59" t="s">
        <v>265</v>
      </c>
      <c r="B59" t="s">
        <v>108</v>
      </c>
      <c r="C59">
        <v>2023</v>
      </c>
      <c r="D59" t="s">
        <v>109</v>
      </c>
      <c r="F59">
        <v>287</v>
      </c>
      <c r="J59">
        <f>SUM(Table1[[#This Row],[NO1_A_MWh]:[NO4_A_MWh]])</f>
        <v>287</v>
      </c>
      <c r="K59" s="2">
        <f t="shared" si="7"/>
        <v>0</v>
      </c>
      <c r="L59" s="2">
        <f t="shared" si="8"/>
        <v>1</v>
      </c>
      <c r="M59" s="2">
        <f t="shared" si="9"/>
        <v>0</v>
      </c>
      <c r="N59" s="2">
        <f t="shared" si="10"/>
        <v>0</v>
      </c>
      <c r="O59" s="2">
        <f t="shared" si="11"/>
        <v>0</v>
      </c>
      <c r="P59" s="4">
        <f t="shared" si="5"/>
        <v>791.61844999999994</v>
      </c>
    </row>
    <row r="60" spans="1:16" x14ac:dyDescent="0.3">
      <c r="A60" t="s">
        <v>266</v>
      </c>
      <c r="B60" t="s">
        <v>110</v>
      </c>
      <c r="C60">
        <v>2023</v>
      </c>
      <c r="D60" t="s">
        <v>111</v>
      </c>
      <c r="I60">
        <v>1490</v>
      </c>
      <c r="J60">
        <f>SUM(Table1[[#This Row],[NO1_A_MWh]:[NO4_A_MWh]])</f>
        <v>1490</v>
      </c>
      <c r="K60" s="2">
        <f t="shared" si="7"/>
        <v>0</v>
      </c>
      <c r="L60" s="2">
        <f t="shared" si="8"/>
        <v>0</v>
      </c>
      <c r="M60" s="2">
        <f t="shared" si="9"/>
        <v>0</v>
      </c>
      <c r="N60" s="2">
        <f t="shared" si="10"/>
        <v>0</v>
      </c>
      <c r="O60" s="2">
        <f t="shared" si="11"/>
        <v>1</v>
      </c>
      <c r="P60" s="4">
        <f t="shared" si="5"/>
        <v>240.80269999999996</v>
      </c>
    </row>
    <row r="61" spans="1:16" x14ac:dyDescent="0.3">
      <c r="A61" t="s">
        <v>267</v>
      </c>
      <c r="B61" t="s">
        <v>112</v>
      </c>
      <c r="C61">
        <v>2023</v>
      </c>
      <c r="D61" t="s">
        <v>113</v>
      </c>
      <c r="E61">
        <v>15219</v>
      </c>
      <c r="J61">
        <f>SUM(Table1[[#This Row],[NO1_A_MWh]:[NO4_A_MWh]])</f>
        <v>15219</v>
      </c>
      <c r="K61" s="2">
        <f t="shared" si="7"/>
        <v>1</v>
      </c>
      <c r="L61" s="2">
        <f t="shared" si="8"/>
        <v>0</v>
      </c>
      <c r="M61" s="2">
        <f t="shared" si="9"/>
        <v>0</v>
      </c>
      <c r="N61" s="2">
        <f t="shared" si="10"/>
        <v>0</v>
      </c>
      <c r="O61" s="2">
        <f t="shared" si="11"/>
        <v>0</v>
      </c>
      <c r="P61" s="4">
        <f t="shared" si="5"/>
        <v>773.85019999999986</v>
      </c>
    </row>
    <row r="62" spans="1:16" x14ac:dyDescent="0.3">
      <c r="A62" t="s">
        <v>268</v>
      </c>
      <c r="B62" t="s">
        <v>174</v>
      </c>
      <c r="C62">
        <v>2023</v>
      </c>
      <c r="D62" t="s">
        <v>176</v>
      </c>
      <c r="E62">
        <v>385663</v>
      </c>
      <c r="F62">
        <v>1033146</v>
      </c>
      <c r="G62">
        <v>554916</v>
      </c>
      <c r="H62">
        <v>472033</v>
      </c>
      <c r="I62">
        <v>498352</v>
      </c>
      <c r="J62">
        <f>SUM(Table1[[#This Row],[NO1_A_MWh]:[NO4_A_MWh]])</f>
        <v>2944110</v>
      </c>
      <c r="K62" s="2">
        <f t="shared" si="7"/>
        <v>0.13099476582057057</v>
      </c>
      <c r="L62" s="2">
        <f t="shared" si="8"/>
        <v>0.35091963275828686</v>
      </c>
      <c r="M62" s="2">
        <f t="shared" si="9"/>
        <v>0.18848344661035082</v>
      </c>
      <c r="N62" s="2">
        <f t="shared" si="10"/>
        <v>0.1603313055558386</v>
      </c>
      <c r="O62" s="2">
        <f t="shared" si="11"/>
        <v>0.16927084925495312</v>
      </c>
      <c r="P62" s="4">
        <f t="shared" si="5"/>
        <v>603.81536938705585</v>
      </c>
    </row>
    <row r="63" spans="1:16" x14ac:dyDescent="0.3">
      <c r="A63" t="s">
        <v>269</v>
      </c>
      <c r="B63" t="s">
        <v>114</v>
      </c>
      <c r="C63">
        <v>2023</v>
      </c>
      <c r="D63" t="s">
        <v>115</v>
      </c>
      <c r="F63">
        <v>11165</v>
      </c>
      <c r="J63">
        <f>SUM(Table1[[#This Row],[NO1_A_MWh]:[NO4_A_MWh]])</f>
        <v>11165</v>
      </c>
      <c r="K63" s="2">
        <f t="shared" si="7"/>
        <v>0</v>
      </c>
      <c r="L63" s="2">
        <f t="shared" si="8"/>
        <v>1</v>
      </c>
      <c r="M63" s="2">
        <f t="shared" si="9"/>
        <v>0</v>
      </c>
      <c r="N63" s="2">
        <f t="shared" si="10"/>
        <v>0</v>
      </c>
      <c r="O63" s="2">
        <f t="shared" si="11"/>
        <v>0</v>
      </c>
      <c r="P63" s="4">
        <f t="shared" si="5"/>
        <v>791.61844999999994</v>
      </c>
    </row>
    <row r="64" spans="1:16" x14ac:dyDescent="0.3">
      <c r="A64" t="s">
        <v>270</v>
      </c>
      <c r="B64" t="s">
        <v>116</v>
      </c>
      <c r="C64">
        <v>2023</v>
      </c>
      <c r="D64" t="s">
        <v>117</v>
      </c>
      <c r="G64">
        <v>2086</v>
      </c>
      <c r="J64">
        <f>SUM(Table1[[#This Row],[NO1_A_MWh]:[NO4_A_MWh]])</f>
        <v>2086</v>
      </c>
      <c r="K64" s="2">
        <f t="shared" si="7"/>
        <v>0</v>
      </c>
      <c r="L64" s="2">
        <f t="shared" si="8"/>
        <v>0</v>
      </c>
      <c r="M64" s="2">
        <f t="shared" si="9"/>
        <v>1</v>
      </c>
      <c r="N64" s="2">
        <f t="shared" si="10"/>
        <v>0</v>
      </c>
      <c r="O64" s="2">
        <f t="shared" si="11"/>
        <v>0</v>
      </c>
      <c r="P64" s="4">
        <f t="shared" si="5"/>
        <v>702.77719999999999</v>
      </c>
    </row>
    <row r="65" spans="1:16" x14ac:dyDescent="0.3">
      <c r="A65" t="s">
        <v>271</v>
      </c>
      <c r="B65" t="s">
        <v>118</v>
      </c>
      <c r="C65">
        <v>2023</v>
      </c>
      <c r="D65" t="s">
        <v>119</v>
      </c>
      <c r="I65">
        <v>23467</v>
      </c>
      <c r="J65">
        <f>SUM(Table1[[#This Row],[NO1_A_MWh]:[NO4_A_MWh]])</f>
        <v>23467</v>
      </c>
      <c r="K65" s="2">
        <f t="shared" si="7"/>
        <v>0</v>
      </c>
      <c r="L65" s="2">
        <f t="shared" si="8"/>
        <v>0</v>
      </c>
      <c r="M65" s="2">
        <f t="shared" si="9"/>
        <v>0</v>
      </c>
      <c r="N65" s="2">
        <f t="shared" si="10"/>
        <v>0</v>
      </c>
      <c r="O65" s="2">
        <f t="shared" si="11"/>
        <v>1</v>
      </c>
      <c r="P65" s="4">
        <f t="shared" si="5"/>
        <v>240.80269999999996</v>
      </c>
    </row>
    <row r="66" spans="1:16" x14ac:dyDescent="0.3">
      <c r="A66" t="s">
        <v>272</v>
      </c>
      <c r="B66" t="s">
        <v>120</v>
      </c>
      <c r="C66">
        <v>2023</v>
      </c>
      <c r="D66" t="s">
        <v>121</v>
      </c>
      <c r="E66">
        <v>5424</v>
      </c>
      <c r="J66">
        <f>SUM(Table1[[#This Row],[NO1_A_MWh]:[NO4_A_MWh]])</f>
        <v>5424</v>
      </c>
      <c r="K66" s="2">
        <f t="shared" si="7"/>
        <v>1</v>
      </c>
      <c r="L66" s="2">
        <f t="shared" si="8"/>
        <v>0</v>
      </c>
      <c r="M66" s="2">
        <f t="shared" si="9"/>
        <v>0</v>
      </c>
      <c r="N66" s="2">
        <f t="shared" si="10"/>
        <v>0</v>
      </c>
      <c r="O66" s="2">
        <f t="shared" si="11"/>
        <v>0</v>
      </c>
      <c r="P66" s="4">
        <f t="shared" si="5"/>
        <v>773.85019999999986</v>
      </c>
    </row>
    <row r="67" spans="1:16" x14ac:dyDescent="0.3">
      <c r="A67" t="s">
        <v>273</v>
      </c>
      <c r="B67" t="s">
        <v>122</v>
      </c>
      <c r="C67">
        <v>2023</v>
      </c>
      <c r="D67" t="s">
        <v>123</v>
      </c>
      <c r="I67">
        <v>54038</v>
      </c>
      <c r="J67">
        <f>SUM(Table1[[#This Row],[NO1_A_MWh]:[NO4_A_MWh]])</f>
        <v>54038</v>
      </c>
      <c r="K67" s="2">
        <f t="shared" si="7"/>
        <v>0</v>
      </c>
      <c r="L67" s="2">
        <f t="shared" si="8"/>
        <v>0</v>
      </c>
      <c r="M67" s="2">
        <f t="shared" si="9"/>
        <v>0</v>
      </c>
      <c r="N67" s="2">
        <f t="shared" si="10"/>
        <v>0</v>
      </c>
      <c r="O67" s="2">
        <f t="shared" si="11"/>
        <v>1</v>
      </c>
      <c r="P67" s="4">
        <f t="shared" si="5"/>
        <v>240.80269999999996</v>
      </c>
    </row>
    <row r="68" spans="1:16" x14ac:dyDescent="0.3">
      <c r="A68" t="s">
        <v>274</v>
      </c>
      <c r="B68" t="s">
        <v>124</v>
      </c>
      <c r="C68">
        <v>2023</v>
      </c>
      <c r="D68" t="s">
        <v>125</v>
      </c>
      <c r="G68">
        <v>37522</v>
      </c>
      <c r="J68">
        <f>SUM(Table1[[#This Row],[NO1_A_MWh]:[NO4_A_MWh]])</f>
        <v>37522</v>
      </c>
      <c r="K68" s="2">
        <f t="shared" si="7"/>
        <v>0</v>
      </c>
      <c r="L68" s="2">
        <f t="shared" si="8"/>
        <v>0</v>
      </c>
      <c r="M68" s="2">
        <f t="shared" si="9"/>
        <v>1</v>
      </c>
      <c r="N68" s="2">
        <f t="shared" si="10"/>
        <v>0</v>
      </c>
      <c r="O68" s="2">
        <f t="shared" si="11"/>
        <v>0</v>
      </c>
      <c r="P68" s="4">
        <f t="shared" si="5"/>
        <v>702.77719999999999</v>
      </c>
    </row>
    <row r="69" spans="1:16" x14ac:dyDescent="0.3">
      <c r="A69" t="s">
        <v>275</v>
      </c>
      <c r="B69" t="s">
        <v>126</v>
      </c>
      <c r="C69">
        <v>2023</v>
      </c>
      <c r="D69" t="s">
        <v>127</v>
      </c>
      <c r="G69">
        <v>705</v>
      </c>
      <c r="J69">
        <f>SUM(Table1[[#This Row],[NO1_A_MWh]:[NO4_A_MWh]])</f>
        <v>705</v>
      </c>
      <c r="K69" s="2">
        <f t="shared" si="7"/>
        <v>0</v>
      </c>
      <c r="L69" s="2">
        <f t="shared" si="8"/>
        <v>0</v>
      </c>
      <c r="M69" s="2">
        <f t="shared" si="9"/>
        <v>1</v>
      </c>
      <c r="N69" s="2">
        <f t="shared" si="10"/>
        <v>0</v>
      </c>
      <c r="O69" s="2">
        <f t="shared" si="11"/>
        <v>0</v>
      </c>
      <c r="P69" s="4">
        <f t="shared" ref="P69:P90" si="12">SUMPRODUCT(K69:O69,$K$1:$O$1)</f>
        <v>702.77719999999999</v>
      </c>
    </row>
    <row r="70" spans="1:16" x14ac:dyDescent="0.3">
      <c r="A70" t="s">
        <v>276</v>
      </c>
      <c r="B70" t="s">
        <v>128</v>
      </c>
      <c r="C70">
        <v>2023</v>
      </c>
      <c r="D70" t="s">
        <v>196</v>
      </c>
      <c r="F70">
        <v>16625</v>
      </c>
      <c r="G70">
        <v>321707</v>
      </c>
      <c r="H70">
        <v>51873</v>
      </c>
      <c r="I70">
        <v>0</v>
      </c>
      <c r="J70">
        <f>SUM(Table1[[#This Row],[NO1_A_MWh]:[NO4_A_MWh]])</f>
        <v>390205</v>
      </c>
      <c r="K70" s="2">
        <f t="shared" si="7"/>
        <v>0</v>
      </c>
      <c r="L70" s="2">
        <f t="shared" si="8"/>
        <v>4.2605809766661111E-2</v>
      </c>
      <c r="M70" s="2">
        <f t="shared" si="9"/>
        <v>0.82445637549493211</v>
      </c>
      <c r="N70" s="2">
        <f t="shared" si="10"/>
        <v>0.13293781473840674</v>
      </c>
      <c r="O70" s="2">
        <f t="shared" si="11"/>
        <v>0</v>
      </c>
      <c r="P70" s="4">
        <f t="shared" si="12"/>
        <v>655.77779837232993</v>
      </c>
    </row>
    <row r="71" spans="1:16" x14ac:dyDescent="0.3">
      <c r="A71" t="s">
        <v>277</v>
      </c>
      <c r="B71" t="s">
        <v>129</v>
      </c>
      <c r="C71">
        <v>2023</v>
      </c>
      <c r="D71" t="s">
        <v>130</v>
      </c>
      <c r="F71">
        <v>13242</v>
      </c>
      <c r="J71">
        <f>SUM(Table1[[#This Row],[NO1_A_MWh]:[NO4_A_MWh]])</f>
        <v>13242</v>
      </c>
      <c r="K71" s="2">
        <f t="shared" si="7"/>
        <v>0</v>
      </c>
      <c r="L71" s="2">
        <f t="shared" si="8"/>
        <v>1</v>
      </c>
      <c r="M71" s="2">
        <f t="shared" si="9"/>
        <v>0</v>
      </c>
      <c r="N71" s="2">
        <f t="shared" si="10"/>
        <v>0</v>
      </c>
      <c r="O71" s="2">
        <f t="shared" si="11"/>
        <v>0</v>
      </c>
      <c r="P71" s="4">
        <f t="shared" si="12"/>
        <v>791.61844999999994</v>
      </c>
    </row>
    <row r="72" spans="1:16" x14ac:dyDescent="0.3">
      <c r="A72" t="s">
        <v>278</v>
      </c>
      <c r="B72" t="s">
        <v>131</v>
      </c>
      <c r="C72">
        <v>2023</v>
      </c>
      <c r="D72" t="s">
        <v>132</v>
      </c>
      <c r="H72">
        <v>311422</v>
      </c>
      <c r="J72">
        <f>SUM(Table1[[#This Row],[NO1_A_MWh]:[NO4_A_MWh]])</f>
        <v>311422</v>
      </c>
      <c r="K72" s="2">
        <f t="shared" ref="K72:K90" si="13">E72/$J72</f>
        <v>0</v>
      </c>
      <c r="L72" s="2">
        <f t="shared" ref="L72:L90" si="14">F72/$J72</f>
        <v>0</v>
      </c>
      <c r="M72" s="2">
        <f t="shared" ref="M72:M90" si="15">G72/$J72</f>
        <v>0</v>
      </c>
      <c r="N72" s="2">
        <f t="shared" ref="N72:N90" si="16">H72/$J72</f>
        <v>1</v>
      </c>
      <c r="O72" s="2">
        <f t="shared" ref="O72:O90" si="17">I72/$J72</f>
        <v>0</v>
      </c>
      <c r="P72" s="4">
        <f t="shared" si="12"/>
        <v>320.75982499999998</v>
      </c>
    </row>
    <row r="73" spans="1:16" x14ac:dyDescent="0.3">
      <c r="A73" t="s">
        <v>279</v>
      </c>
      <c r="B73" t="s">
        <v>133</v>
      </c>
      <c r="C73">
        <v>2023</v>
      </c>
      <c r="D73" t="s">
        <v>134</v>
      </c>
      <c r="I73">
        <v>318623</v>
      </c>
      <c r="J73">
        <f>SUM(Table1[[#This Row],[NO1_A_MWh]:[NO4_A_MWh]])</f>
        <v>318623</v>
      </c>
      <c r="K73" s="2">
        <f t="shared" si="13"/>
        <v>0</v>
      </c>
      <c r="L73" s="2">
        <f t="shared" si="14"/>
        <v>0</v>
      </c>
      <c r="M73" s="2">
        <f t="shared" si="15"/>
        <v>0</v>
      </c>
      <c r="N73" s="2">
        <f t="shared" si="16"/>
        <v>0</v>
      </c>
      <c r="O73" s="2">
        <f t="shared" si="17"/>
        <v>1</v>
      </c>
      <c r="P73" s="4">
        <f t="shared" si="12"/>
        <v>240.80269999999996</v>
      </c>
    </row>
    <row r="74" spans="1:16" x14ac:dyDescent="0.3">
      <c r="A74" t="s">
        <v>280</v>
      </c>
      <c r="B74" t="s">
        <v>135</v>
      </c>
      <c r="C74">
        <v>2023</v>
      </c>
      <c r="D74" t="s">
        <v>136</v>
      </c>
      <c r="H74">
        <v>45294</v>
      </c>
      <c r="J74">
        <f>SUM(Table1[[#This Row],[NO1_A_MWh]:[NO4_A_MWh]])</f>
        <v>45294</v>
      </c>
      <c r="K74" s="2">
        <f t="shared" si="13"/>
        <v>0</v>
      </c>
      <c r="L74" s="2">
        <f t="shared" si="14"/>
        <v>0</v>
      </c>
      <c r="M74" s="2">
        <f t="shared" si="15"/>
        <v>0</v>
      </c>
      <c r="N74" s="2">
        <f t="shared" si="16"/>
        <v>1</v>
      </c>
      <c r="O74" s="2">
        <f t="shared" si="17"/>
        <v>0</v>
      </c>
      <c r="P74" s="4">
        <f t="shared" si="12"/>
        <v>320.75982499999998</v>
      </c>
    </row>
    <row r="75" spans="1:16" x14ac:dyDescent="0.3">
      <c r="A75" t="s">
        <v>281</v>
      </c>
      <c r="B75" t="s">
        <v>137</v>
      </c>
      <c r="C75">
        <v>2023</v>
      </c>
      <c r="D75" t="s">
        <v>138</v>
      </c>
      <c r="F75">
        <v>8625</v>
      </c>
      <c r="J75">
        <f>SUM(Table1[[#This Row],[NO1_A_MWh]:[NO4_A_MWh]])</f>
        <v>8625</v>
      </c>
      <c r="K75" s="2">
        <f t="shared" si="13"/>
        <v>0</v>
      </c>
      <c r="L75" s="2">
        <f t="shared" si="14"/>
        <v>1</v>
      </c>
      <c r="M75" s="2">
        <f t="shared" si="15"/>
        <v>0</v>
      </c>
      <c r="N75" s="2">
        <f t="shared" si="16"/>
        <v>0</v>
      </c>
      <c r="O75" s="2">
        <f t="shared" si="17"/>
        <v>0</v>
      </c>
      <c r="P75" s="4">
        <f t="shared" si="12"/>
        <v>791.61844999999994</v>
      </c>
    </row>
    <row r="76" spans="1:16" x14ac:dyDescent="0.3">
      <c r="A76" t="s">
        <v>282</v>
      </c>
      <c r="B76" t="s">
        <v>139</v>
      </c>
      <c r="C76">
        <v>2023</v>
      </c>
      <c r="D76" t="s">
        <v>140</v>
      </c>
      <c r="F76">
        <v>339647</v>
      </c>
      <c r="J76">
        <f>SUM(Table1[[#This Row],[NO1_A_MWh]:[NO4_A_MWh]])</f>
        <v>339647</v>
      </c>
      <c r="K76" s="2">
        <f t="shared" si="13"/>
        <v>0</v>
      </c>
      <c r="L76" s="2">
        <f t="shared" si="14"/>
        <v>1</v>
      </c>
      <c r="M76" s="2">
        <f t="shared" si="15"/>
        <v>0</v>
      </c>
      <c r="N76" s="2">
        <f t="shared" si="16"/>
        <v>0</v>
      </c>
      <c r="O76" s="2">
        <f t="shared" si="17"/>
        <v>0</v>
      </c>
      <c r="P76" s="4">
        <f t="shared" si="12"/>
        <v>791.61844999999994</v>
      </c>
    </row>
    <row r="77" spans="1:16" x14ac:dyDescent="0.3">
      <c r="A77" t="s">
        <v>283</v>
      </c>
      <c r="B77" t="s">
        <v>141</v>
      </c>
      <c r="C77">
        <v>2023</v>
      </c>
      <c r="D77" t="s">
        <v>142</v>
      </c>
      <c r="E77">
        <v>19401</v>
      </c>
      <c r="J77">
        <f>SUM(Table1[[#This Row],[NO1_A_MWh]:[NO4_A_MWh]])</f>
        <v>19401</v>
      </c>
      <c r="K77" s="2">
        <f t="shared" si="13"/>
        <v>1</v>
      </c>
      <c r="L77" s="2">
        <f t="shared" si="14"/>
        <v>0</v>
      </c>
      <c r="M77" s="2">
        <f t="shared" si="15"/>
        <v>0</v>
      </c>
      <c r="N77" s="2">
        <f t="shared" si="16"/>
        <v>0</v>
      </c>
      <c r="O77" s="2">
        <f t="shared" si="17"/>
        <v>0</v>
      </c>
      <c r="P77" s="4">
        <f t="shared" si="12"/>
        <v>773.85019999999986</v>
      </c>
    </row>
    <row r="78" spans="1:16" x14ac:dyDescent="0.3">
      <c r="A78" t="s">
        <v>284</v>
      </c>
      <c r="B78" t="s">
        <v>143</v>
      </c>
      <c r="C78">
        <v>2023</v>
      </c>
      <c r="D78" t="s">
        <v>144</v>
      </c>
      <c r="F78">
        <v>213235</v>
      </c>
      <c r="J78">
        <f>SUM(Table1[[#This Row],[NO1_A_MWh]:[NO4_A_MWh]])</f>
        <v>213235</v>
      </c>
      <c r="K78" s="2">
        <f t="shared" si="13"/>
        <v>0</v>
      </c>
      <c r="L78" s="2">
        <f t="shared" si="14"/>
        <v>1</v>
      </c>
      <c r="M78" s="2">
        <f t="shared" si="15"/>
        <v>0</v>
      </c>
      <c r="N78" s="2">
        <f t="shared" si="16"/>
        <v>0</v>
      </c>
      <c r="O78" s="2">
        <f t="shared" si="17"/>
        <v>0</v>
      </c>
      <c r="P78" s="4">
        <f t="shared" si="12"/>
        <v>791.61844999999994</v>
      </c>
    </row>
    <row r="79" spans="1:16" x14ac:dyDescent="0.3">
      <c r="A79" t="s">
        <v>285</v>
      </c>
      <c r="B79" t="s">
        <v>145</v>
      </c>
      <c r="C79">
        <v>2023</v>
      </c>
      <c r="D79" t="s">
        <v>146</v>
      </c>
      <c r="E79">
        <v>84786</v>
      </c>
      <c r="G79">
        <v>15856</v>
      </c>
      <c r="J79">
        <f>SUM(Table1[[#This Row],[NO1_A_MWh]:[NO4_A_MWh]])</f>
        <v>100642</v>
      </c>
      <c r="K79" s="2">
        <f t="shared" si="13"/>
        <v>0.84245146161642259</v>
      </c>
      <c r="L79" s="2">
        <f t="shared" si="14"/>
        <v>0</v>
      </c>
      <c r="M79" s="2">
        <f t="shared" si="15"/>
        <v>0.15754853838357744</v>
      </c>
      <c r="N79" s="2">
        <f t="shared" si="16"/>
        <v>0</v>
      </c>
      <c r="O79" s="2">
        <f t="shared" si="17"/>
        <v>0</v>
      </c>
      <c r="P79" s="4">
        <f t="shared" si="12"/>
        <v>762.65275273146392</v>
      </c>
    </row>
    <row r="80" spans="1:16" x14ac:dyDescent="0.3">
      <c r="A80" t="s">
        <v>286</v>
      </c>
      <c r="B80" t="s">
        <v>147</v>
      </c>
      <c r="C80">
        <v>2023</v>
      </c>
      <c r="D80" t="s">
        <v>148</v>
      </c>
      <c r="E80">
        <v>1395787</v>
      </c>
      <c r="J80">
        <f>SUM(Table1[[#This Row],[NO1_A_MWh]:[NO4_A_MWh]])</f>
        <v>1395787</v>
      </c>
      <c r="K80" s="2">
        <f t="shared" si="13"/>
        <v>1</v>
      </c>
      <c r="L80" s="2">
        <f t="shared" si="14"/>
        <v>0</v>
      </c>
      <c r="M80" s="2">
        <f t="shared" si="15"/>
        <v>0</v>
      </c>
      <c r="N80" s="2">
        <f t="shared" si="16"/>
        <v>0</v>
      </c>
      <c r="O80" s="2">
        <f t="shared" si="17"/>
        <v>0</v>
      </c>
      <c r="P80" s="4">
        <f t="shared" si="12"/>
        <v>773.85019999999986</v>
      </c>
    </row>
    <row r="81" spans="1:16" x14ac:dyDescent="0.3">
      <c r="A81" t="s">
        <v>287</v>
      </c>
      <c r="B81" t="s">
        <v>149</v>
      </c>
      <c r="C81">
        <v>2023</v>
      </c>
      <c r="D81" t="s">
        <v>150</v>
      </c>
      <c r="H81">
        <v>20105</v>
      </c>
      <c r="J81">
        <f>SUM(Table1[[#This Row],[NO1_A_MWh]:[NO4_A_MWh]])</f>
        <v>20105</v>
      </c>
      <c r="K81" s="2">
        <f t="shared" si="13"/>
        <v>0</v>
      </c>
      <c r="L81" s="2">
        <f t="shared" si="14"/>
        <v>0</v>
      </c>
      <c r="M81" s="2">
        <f t="shared" si="15"/>
        <v>0</v>
      </c>
      <c r="N81" s="2">
        <f t="shared" si="16"/>
        <v>1</v>
      </c>
      <c r="O81" s="2">
        <f t="shared" si="17"/>
        <v>0</v>
      </c>
      <c r="P81" s="4">
        <f t="shared" si="12"/>
        <v>320.75982499999998</v>
      </c>
    </row>
    <row r="82" spans="1:16" x14ac:dyDescent="0.3">
      <c r="A82" t="s">
        <v>288</v>
      </c>
      <c r="B82" t="s">
        <v>151</v>
      </c>
      <c r="C82">
        <v>2023</v>
      </c>
      <c r="D82" t="s">
        <v>152</v>
      </c>
      <c r="I82">
        <v>26896</v>
      </c>
      <c r="J82">
        <f>SUM(Table1[[#This Row],[NO1_A_MWh]:[NO4_A_MWh]])</f>
        <v>26896</v>
      </c>
      <c r="K82" s="2">
        <f t="shared" si="13"/>
        <v>0</v>
      </c>
      <c r="L82" s="2">
        <f t="shared" si="14"/>
        <v>0</v>
      </c>
      <c r="M82" s="2">
        <f t="shared" si="15"/>
        <v>0</v>
      </c>
      <c r="N82" s="2">
        <f t="shared" si="16"/>
        <v>0</v>
      </c>
      <c r="O82" s="2">
        <f t="shared" si="17"/>
        <v>1</v>
      </c>
      <c r="P82" s="4">
        <f t="shared" si="12"/>
        <v>240.80269999999996</v>
      </c>
    </row>
    <row r="83" spans="1:16" x14ac:dyDescent="0.3">
      <c r="A83" t="s">
        <v>289</v>
      </c>
      <c r="B83" t="s">
        <v>153</v>
      </c>
      <c r="C83">
        <v>2023</v>
      </c>
      <c r="D83" t="s">
        <v>197</v>
      </c>
      <c r="E83">
        <v>190540</v>
      </c>
      <c r="F83">
        <v>273939</v>
      </c>
      <c r="G83">
        <v>4609</v>
      </c>
      <c r="H83">
        <v>0</v>
      </c>
      <c r="I83">
        <v>0</v>
      </c>
      <c r="J83">
        <f>SUM(Table1[[#This Row],[NO1_A_MWh]:[NO4_A_MWh]])</f>
        <v>469088</v>
      </c>
      <c r="K83" s="2">
        <f t="shared" si="13"/>
        <v>0.40619244150351319</v>
      </c>
      <c r="L83" s="2">
        <f t="shared" si="14"/>
        <v>0.5839821099665734</v>
      </c>
      <c r="M83" s="2">
        <f t="shared" si="15"/>
        <v>9.8254485299133637E-3</v>
      </c>
      <c r="N83" s="2">
        <f t="shared" si="16"/>
        <v>0</v>
      </c>
      <c r="O83" s="2">
        <f t="shared" si="17"/>
        <v>0</v>
      </c>
      <c r="P83" s="4">
        <f t="shared" si="12"/>
        <v>783.52821602204699</v>
      </c>
    </row>
    <row r="84" spans="1:16" x14ac:dyDescent="0.3">
      <c r="A84" t="s">
        <v>290</v>
      </c>
      <c r="B84" t="s">
        <v>155</v>
      </c>
      <c r="C84">
        <v>2023</v>
      </c>
      <c r="D84" t="s">
        <v>198</v>
      </c>
      <c r="I84">
        <v>76182</v>
      </c>
      <c r="J84">
        <f>SUM(Table1[[#This Row],[NO1_A_MWh]:[NO4_A_MWh]])</f>
        <v>76182</v>
      </c>
      <c r="K84" s="2">
        <f t="shared" si="13"/>
        <v>0</v>
      </c>
      <c r="L84" s="2">
        <f t="shared" si="14"/>
        <v>0</v>
      </c>
      <c r="M84" s="2">
        <f t="shared" si="15"/>
        <v>0</v>
      </c>
      <c r="N84" s="2">
        <f t="shared" si="16"/>
        <v>0</v>
      </c>
      <c r="O84" s="2">
        <f t="shared" si="17"/>
        <v>1</v>
      </c>
      <c r="P84" s="4">
        <f t="shared" si="12"/>
        <v>240.80269999999996</v>
      </c>
    </row>
    <row r="85" spans="1:16" x14ac:dyDescent="0.3">
      <c r="A85" t="s">
        <v>291</v>
      </c>
      <c r="B85" t="s">
        <v>156</v>
      </c>
      <c r="C85">
        <v>2023</v>
      </c>
      <c r="D85" t="s">
        <v>157</v>
      </c>
      <c r="I85">
        <v>31197</v>
      </c>
      <c r="J85">
        <f>SUM(Table1[[#This Row],[NO1_A_MWh]:[NO4_A_MWh]])</f>
        <v>31197</v>
      </c>
      <c r="K85" s="2">
        <f t="shared" si="13"/>
        <v>0</v>
      </c>
      <c r="L85" s="2">
        <f t="shared" si="14"/>
        <v>0</v>
      </c>
      <c r="M85" s="2">
        <f t="shared" si="15"/>
        <v>0</v>
      </c>
      <c r="N85" s="2">
        <f t="shared" si="16"/>
        <v>0</v>
      </c>
      <c r="O85" s="2">
        <f t="shared" si="17"/>
        <v>1</v>
      </c>
      <c r="P85" s="4">
        <f t="shared" si="12"/>
        <v>240.80269999999996</v>
      </c>
    </row>
    <row r="86" spans="1:16" x14ac:dyDescent="0.3">
      <c r="A86" t="s">
        <v>292</v>
      </c>
      <c r="B86" t="s">
        <v>158</v>
      </c>
      <c r="C86">
        <v>2023</v>
      </c>
      <c r="D86" t="s">
        <v>159</v>
      </c>
      <c r="G86">
        <v>1031</v>
      </c>
      <c r="J86">
        <f>SUM(Table1[[#This Row],[NO1_A_MWh]:[NO4_A_MWh]])</f>
        <v>1031</v>
      </c>
      <c r="K86" s="2">
        <f t="shared" si="13"/>
        <v>0</v>
      </c>
      <c r="L86" s="2">
        <f t="shared" si="14"/>
        <v>0</v>
      </c>
      <c r="M86" s="2">
        <f t="shared" si="15"/>
        <v>1</v>
      </c>
      <c r="N86" s="2">
        <f t="shared" si="16"/>
        <v>0</v>
      </c>
      <c r="O86" s="2">
        <f t="shared" si="17"/>
        <v>0</v>
      </c>
      <c r="P86" s="4">
        <f t="shared" si="12"/>
        <v>702.77719999999999</v>
      </c>
    </row>
    <row r="87" spans="1:16" x14ac:dyDescent="0.3">
      <c r="A87" t="s">
        <v>293</v>
      </c>
      <c r="B87" t="s">
        <v>160</v>
      </c>
      <c r="C87">
        <v>2023</v>
      </c>
      <c r="D87" t="s">
        <v>161</v>
      </c>
      <c r="E87">
        <v>27557</v>
      </c>
      <c r="F87">
        <v>299</v>
      </c>
      <c r="G87">
        <v>2611</v>
      </c>
      <c r="J87">
        <f>SUM(Table1[[#This Row],[NO1_A_MWh]:[NO4_A_MWh]])</f>
        <v>30467</v>
      </c>
      <c r="K87" s="2">
        <f t="shared" si="13"/>
        <v>0.90448682180720119</v>
      </c>
      <c r="L87" s="2">
        <f t="shared" si="14"/>
        <v>9.813897003315062E-3</v>
      </c>
      <c r="M87" s="2">
        <f t="shared" si="15"/>
        <v>8.5699281189483709E-2</v>
      </c>
      <c r="N87" s="2">
        <f t="shared" si="16"/>
        <v>0</v>
      </c>
      <c r="O87" s="2">
        <f t="shared" si="17"/>
        <v>0</v>
      </c>
      <c r="P87" s="4">
        <f t="shared" si="12"/>
        <v>767.93367076344873</v>
      </c>
    </row>
    <row r="88" spans="1:16" x14ac:dyDescent="0.3">
      <c r="A88" t="s">
        <v>294</v>
      </c>
      <c r="B88" t="s">
        <v>162</v>
      </c>
      <c r="C88">
        <v>2023</v>
      </c>
      <c r="D88" t="s">
        <v>163</v>
      </c>
      <c r="H88">
        <v>147209</v>
      </c>
      <c r="I88">
        <v>17654</v>
      </c>
      <c r="J88">
        <f>SUM(Table1[[#This Row],[NO1_A_MWh]:[NO4_A_MWh]])</f>
        <v>164863</v>
      </c>
      <c r="K88" s="2">
        <f t="shared" si="13"/>
        <v>0</v>
      </c>
      <c r="L88" s="2">
        <f t="shared" si="14"/>
        <v>0</v>
      </c>
      <c r="M88" s="2">
        <f t="shared" si="15"/>
        <v>0</v>
      </c>
      <c r="N88" s="2">
        <f t="shared" si="16"/>
        <v>0.89291714939070621</v>
      </c>
      <c r="O88" s="2">
        <f t="shared" si="17"/>
        <v>0.10708285060929378</v>
      </c>
      <c r="P88" s="4">
        <f t="shared" si="12"/>
        <v>312.19778812847636</v>
      </c>
    </row>
    <row r="89" spans="1:16" x14ac:dyDescent="0.3">
      <c r="A89" t="s">
        <v>295</v>
      </c>
      <c r="B89" t="s">
        <v>164</v>
      </c>
      <c r="C89">
        <v>2023</v>
      </c>
      <c r="D89" t="s">
        <v>165</v>
      </c>
      <c r="E89">
        <v>2058</v>
      </c>
      <c r="J89">
        <f>SUM(Table1[[#This Row],[NO1_A_MWh]:[NO4_A_MWh]])</f>
        <v>2058</v>
      </c>
      <c r="K89" s="2">
        <f t="shared" si="13"/>
        <v>1</v>
      </c>
      <c r="L89" s="2">
        <f t="shared" si="14"/>
        <v>0</v>
      </c>
      <c r="M89" s="2">
        <f t="shared" si="15"/>
        <v>0</v>
      </c>
      <c r="N89" s="2">
        <f t="shared" si="16"/>
        <v>0</v>
      </c>
      <c r="O89" s="2">
        <f t="shared" si="17"/>
        <v>0</v>
      </c>
      <c r="P89" s="4">
        <f t="shared" si="12"/>
        <v>773.85019999999986</v>
      </c>
    </row>
    <row r="90" spans="1:16" x14ac:dyDescent="0.3">
      <c r="A90" t="s">
        <v>296</v>
      </c>
      <c r="B90" t="s">
        <v>166</v>
      </c>
      <c r="C90">
        <v>2023</v>
      </c>
      <c r="D90" t="s">
        <v>167</v>
      </c>
      <c r="F90">
        <v>5629</v>
      </c>
      <c r="J90">
        <f>SUM(Table1[[#This Row],[NO1_A_MWh]:[NO4_A_MWh]])</f>
        <v>5629</v>
      </c>
      <c r="K90" s="2">
        <f t="shared" si="13"/>
        <v>0</v>
      </c>
      <c r="L90" s="2">
        <f t="shared" si="14"/>
        <v>1</v>
      </c>
      <c r="M90" s="2">
        <f t="shared" si="15"/>
        <v>0</v>
      </c>
      <c r="N90" s="2">
        <f t="shared" si="16"/>
        <v>0</v>
      </c>
      <c r="O90" s="2">
        <f t="shared" si="17"/>
        <v>0</v>
      </c>
      <c r="P90" s="4">
        <f t="shared" si="12"/>
        <v>791.61844999999994</v>
      </c>
    </row>
    <row r="91" spans="1:16" x14ac:dyDescent="0.3">
      <c r="K91" s="2"/>
      <c r="L91" s="2"/>
      <c r="M91" s="2"/>
      <c r="N91" s="2"/>
      <c r="O91" s="2"/>
      <c r="P91" s="4"/>
    </row>
    <row r="92" spans="1:16" x14ac:dyDescent="0.3">
      <c r="K92" s="2"/>
      <c r="L92" s="2"/>
      <c r="M92" s="2"/>
      <c r="N92" s="2"/>
      <c r="O92" s="2"/>
      <c r="P92" s="4"/>
    </row>
    <row r="93" spans="1:16" x14ac:dyDescent="0.3">
      <c r="K93" s="2"/>
      <c r="L93" s="2"/>
      <c r="M93" s="2"/>
      <c r="N93" s="2"/>
      <c r="O93" s="2"/>
      <c r="P93" s="4"/>
    </row>
    <row r="94" spans="1:16" x14ac:dyDescent="0.3">
      <c r="K94" s="2"/>
      <c r="L94" s="2"/>
      <c r="M94" s="2"/>
      <c r="N94" s="2"/>
      <c r="O94" s="2"/>
      <c r="P94" s="4"/>
    </row>
    <row r="95" spans="1:16" x14ac:dyDescent="0.3">
      <c r="K95" s="2"/>
      <c r="L95" s="2"/>
      <c r="M95" s="2"/>
      <c r="N95" s="2"/>
      <c r="O95" s="2"/>
      <c r="P95" s="4"/>
    </row>
    <row r="96" spans="1:16" x14ac:dyDescent="0.3">
      <c r="K96" s="2"/>
      <c r="L96" s="2"/>
      <c r="M96" s="2"/>
      <c r="N96" s="2"/>
      <c r="O96" s="2"/>
      <c r="P96" s="4"/>
    </row>
    <row r="97" spans="11:16" x14ac:dyDescent="0.3">
      <c r="L97" s="2"/>
      <c r="M97" s="2"/>
      <c r="N97" s="2"/>
      <c r="O97" s="2"/>
      <c r="P97" s="4"/>
    </row>
    <row r="98" spans="11:16" x14ac:dyDescent="0.3">
      <c r="K98" s="2"/>
      <c r="L98" s="2"/>
      <c r="M98" s="2"/>
      <c r="N98" s="2"/>
      <c r="O98" s="2"/>
    </row>
  </sheetData>
  <mergeCells count="2">
    <mergeCell ref="K2:O2"/>
    <mergeCell ref="E2:J2"/>
  </mergeCells>
  <phoneticPr fontId="11" type="noConversion"/>
  <pageMargins left="0.75" right="0.75" top="0.75" bottom="0.5" header="0.5" footer="0.75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AF99-BF80-45F5-B7BB-48A2F2AF8D9D}">
  <dimension ref="A1:K35"/>
  <sheetViews>
    <sheetView showGridLines="0" workbookViewId="0">
      <selection activeCell="E5" sqref="E5"/>
    </sheetView>
  </sheetViews>
  <sheetFormatPr baseColWidth="10" defaultColWidth="11.44140625" defaultRowHeight="14.4" x14ac:dyDescent="0.3"/>
  <cols>
    <col min="1" max="1" width="19.88671875" style="13" bestFit="1" customWidth="1"/>
    <col min="2" max="6" width="15.109375" style="13" customWidth="1"/>
    <col min="7" max="16384" width="11.44140625" style="13"/>
  </cols>
  <sheetData>
    <row r="1" spans="1:11" x14ac:dyDescent="0.3">
      <c r="A1" t="s">
        <v>322</v>
      </c>
      <c r="B1"/>
      <c r="C1"/>
      <c r="D1" s="37">
        <v>11.845499999999999</v>
      </c>
      <c r="E1" s="33" t="s">
        <v>321</v>
      </c>
    </row>
    <row r="2" spans="1:11" s="29" customFormat="1" ht="28.8" x14ac:dyDescent="0.3">
      <c r="A2" s="28" t="s">
        <v>177</v>
      </c>
      <c r="B2" s="28" t="s">
        <v>182</v>
      </c>
      <c r="C2" s="28" t="s">
        <v>179</v>
      </c>
      <c r="D2" s="28" t="s">
        <v>178</v>
      </c>
      <c r="E2" s="28" t="s">
        <v>180</v>
      </c>
      <c r="F2" s="13"/>
      <c r="G2" s="13"/>
      <c r="H2" s="13"/>
      <c r="I2" s="13"/>
      <c r="J2" s="13"/>
      <c r="K2" s="13"/>
    </row>
    <row r="3" spans="1:11" x14ac:dyDescent="0.3">
      <c r="A3" s="26" t="s">
        <v>315</v>
      </c>
      <c r="B3" s="26">
        <v>47.4</v>
      </c>
      <c r="C3" s="26" t="s">
        <v>0</v>
      </c>
      <c r="D3" s="27">
        <f>B3*$D$1</f>
        <v>561.47669999999994</v>
      </c>
      <c r="E3" s="27"/>
    </row>
    <row r="4" spans="1:11" x14ac:dyDescent="0.3">
      <c r="A4" s="26" t="s">
        <v>316</v>
      </c>
      <c r="B4" s="26">
        <v>18.5</v>
      </c>
      <c r="C4" s="26" t="s">
        <v>3</v>
      </c>
      <c r="D4" s="27">
        <f>B4*$D$1</f>
        <v>219.14175</v>
      </c>
      <c r="E4" s="27">
        <f>$D$3+D4+11</f>
        <v>791.61844999999994</v>
      </c>
    </row>
    <row r="5" spans="1:11" x14ac:dyDescent="0.3">
      <c r="A5" s="26" t="s">
        <v>317</v>
      </c>
      <c r="B5" s="26">
        <v>11</v>
      </c>
      <c r="C5" s="26" t="s">
        <v>6</v>
      </c>
      <c r="D5" s="27">
        <f>B5*$D$1</f>
        <v>130.3005</v>
      </c>
      <c r="E5" s="27">
        <f>$D$3+D5+11</f>
        <v>702.77719999999999</v>
      </c>
    </row>
    <row r="6" spans="1:11" x14ac:dyDescent="0.3">
      <c r="A6" s="26" t="s">
        <v>318</v>
      </c>
      <c r="B6" s="26">
        <v>17</v>
      </c>
      <c r="C6" s="26" t="s">
        <v>2</v>
      </c>
      <c r="D6" s="27">
        <f t="shared" ref="D6:D8" si="0">B6*$D$1</f>
        <v>201.37349999999998</v>
      </c>
      <c r="E6" s="27">
        <f>$D$3+D6+11</f>
        <v>773.85019999999986</v>
      </c>
    </row>
    <row r="7" spans="1:11" x14ac:dyDescent="0.3">
      <c r="A7" s="26" t="s">
        <v>319</v>
      </c>
      <c r="B7" s="26">
        <v>-21.25</v>
      </c>
      <c r="C7" s="26" t="s">
        <v>4</v>
      </c>
      <c r="D7" s="27">
        <f t="shared" si="0"/>
        <v>-251.71687499999999</v>
      </c>
      <c r="E7" s="27">
        <f t="shared" ref="E7:E8" si="1">$D$3+D7+11</f>
        <v>320.75982499999998</v>
      </c>
    </row>
    <row r="8" spans="1:11" x14ac:dyDescent="0.3">
      <c r="A8" s="26" t="s">
        <v>320</v>
      </c>
      <c r="B8" s="26">
        <v>-28</v>
      </c>
      <c r="C8" s="26" t="s">
        <v>5</v>
      </c>
      <c r="D8" s="27">
        <f t="shared" si="0"/>
        <v>-331.67399999999998</v>
      </c>
      <c r="E8" s="27">
        <f t="shared" si="1"/>
        <v>240.80269999999996</v>
      </c>
    </row>
    <row r="10" spans="1:11" x14ac:dyDescent="0.3">
      <c r="A10" s="25" t="s">
        <v>181</v>
      </c>
    </row>
    <row r="11" spans="1:11" x14ac:dyDescent="0.3">
      <c r="A11" s="17"/>
      <c r="B11" s="17" t="s">
        <v>2</v>
      </c>
      <c r="C11" s="17" t="s">
        <v>3</v>
      </c>
      <c r="D11" s="34" t="s">
        <v>6</v>
      </c>
      <c r="E11" s="34" t="s">
        <v>4</v>
      </c>
      <c r="F11" s="34" t="s">
        <v>5</v>
      </c>
    </row>
    <row r="12" spans="1:11" x14ac:dyDescent="0.3">
      <c r="A12" s="16" t="s">
        <v>1</v>
      </c>
      <c r="B12" s="18">
        <f>VLOOKUP(B11,$C$4:$E$8,3,FALSE)</f>
        <v>773.85019999999986</v>
      </c>
      <c r="C12" s="18">
        <f>VLOOKUP(C11,$C$4:$E$8,3,FALSE)</f>
        <v>791.61844999999994</v>
      </c>
      <c r="D12" s="18">
        <f>VLOOKUP(D11,$C$4:$E$8,3,FALSE)</f>
        <v>702.77719999999999</v>
      </c>
      <c r="E12" s="18">
        <f t="shared" ref="E12:F12" si="2">VLOOKUP(E11,$C$4:$E$8,3,FALSE)</f>
        <v>320.75982499999998</v>
      </c>
      <c r="F12" s="18">
        <f t="shared" si="2"/>
        <v>240.80269999999996</v>
      </c>
    </row>
    <row r="13" spans="1:11" x14ac:dyDescent="0.3">
      <c r="B13" s="14"/>
      <c r="C13" s="14"/>
      <c r="D13" s="14"/>
      <c r="E13" s="14"/>
      <c r="F13" s="14"/>
    </row>
    <row r="14" spans="1:11" x14ac:dyDescent="0.3">
      <c r="A14" s="13" t="s">
        <v>183</v>
      </c>
    </row>
    <row r="15" spans="1:11" x14ac:dyDescent="0.3">
      <c r="A15" s="33" t="s">
        <v>312</v>
      </c>
      <c r="B15" s="33" t="s">
        <v>175</v>
      </c>
    </row>
    <row r="16" spans="1:11" x14ac:dyDescent="0.3">
      <c r="A16" s="33" t="s">
        <v>300</v>
      </c>
      <c r="B16" s="33">
        <v>8816223</v>
      </c>
      <c r="D16" s="19"/>
    </row>
    <row r="17" spans="1:6" x14ac:dyDescent="0.3">
      <c r="A17" s="33" t="s">
        <v>301</v>
      </c>
      <c r="B17" s="33">
        <v>7552886</v>
      </c>
      <c r="D17" s="19"/>
    </row>
    <row r="18" spans="1:6" x14ac:dyDescent="0.3">
      <c r="A18" s="33" t="s">
        <v>302</v>
      </c>
      <c r="B18" s="33">
        <v>8582449</v>
      </c>
      <c r="D18" s="19"/>
    </row>
    <row r="19" spans="1:6" x14ac:dyDescent="0.3">
      <c r="A19" s="33" t="s">
        <v>303</v>
      </c>
      <c r="B19" s="33">
        <v>6423280</v>
      </c>
      <c r="D19" s="19"/>
    </row>
    <row r="20" spans="1:6" x14ac:dyDescent="0.3">
      <c r="A20" s="33" t="s">
        <v>304</v>
      </c>
      <c r="B20" s="33">
        <v>5526349</v>
      </c>
      <c r="D20" s="19"/>
    </row>
    <row r="21" spans="1:6" x14ac:dyDescent="0.3">
      <c r="A21" s="33" t="s">
        <v>305</v>
      </c>
      <c r="B21" s="33">
        <v>4481177</v>
      </c>
      <c r="D21" s="19"/>
    </row>
    <row r="22" spans="1:6" x14ac:dyDescent="0.3">
      <c r="A22" s="33" t="s">
        <v>306</v>
      </c>
      <c r="B22" s="33">
        <v>4151586</v>
      </c>
      <c r="D22" s="19"/>
    </row>
    <row r="23" spans="1:6" x14ac:dyDescent="0.3">
      <c r="A23" s="33" t="s">
        <v>307</v>
      </c>
      <c r="B23" s="33">
        <v>4512611</v>
      </c>
      <c r="D23" s="19"/>
      <c r="F23"/>
    </row>
    <row r="24" spans="1:6" x14ac:dyDescent="0.3">
      <c r="A24" s="33" t="s">
        <v>308</v>
      </c>
      <c r="B24" s="33">
        <v>4894750</v>
      </c>
      <c r="D24" s="19"/>
      <c r="F24" s="24"/>
    </row>
    <row r="25" spans="1:6" x14ac:dyDescent="0.3">
      <c r="A25" s="33" t="s">
        <v>309</v>
      </c>
      <c r="B25" s="33">
        <v>7012584</v>
      </c>
      <c r="D25" s="19"/>
      <c r="F25"/>
    </row>
    <row r="26" spans="1:6" x14ac:dyDescent="0.3">
      <c r="A26" s="33" t="s">
        <v>310</v>
      </c>
      <c r="B26" s="33">
        <v>8637207</v>
      </c>
      <c r="D26" s="19"/>
      <c r="F26" s="20"/>
    </row>
    <row r="27" spans="1:6" x14ac:dyDescent="0.3">
      <c r="A27" s="33" t="s">
        <v>311</v>
      </c>
      <c r="B27" s="33">
        <v>10061534</v>
      </c>
      <c r="D27" s="19"/>
      <c r="F27" s="20"/>
    </row>
    <row r="28" spans="1:6" x14ac:dyDescent="0.3">
      <c r="F28" s="20"/>
    </row>
    <row r="29" spans="1:6" x14ac:dyDescent="0.3">
      <c r="F29" s="20"/>
    </row>
    <row r="30" spans="1:6" x14ac:dyDescent="0.3">
      <c r="F30" s="20"/>
    </row>
    <row r="31" spans="1:6" x14ac:dyDescent="0.3">
      <c r="A31"/>
      <c r="B31"/>
      <c r="C31"/>
      <c r="D31" s="20"/>
      <c r="E31" s="20"/>
      <c r="F31"/>
    </row>
    <row r="32" spans="1:6" x14ac:dyDescent="0.3">
      <c r="A32"/>
      <c r="B32"/>
      <c r="C32"/>
      <c r="D32"/>
      <c r="E32"/>
      <c r="F32"/>
    </row>
    <row r="33" spans="1:3" x14ac:dyDescent="0.3">
      <c r="A33"/>
      <c r="B33"/>
      <c r="C33"/>
    </row>
    <row r="34" spans="1:3" x14ac:dyDescent="0.3">
      <c r="A34"/>
      <c r="B34"/>
      <c r="C34"/>
    </row>
    <row r="35" spans="1:3" x14ac:dyDescent="0.3">
      <c r="A35"/>
      <c r="B35"/>
      <c r="C35"/>
    </row>
  </sheetData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4152832-9f03-4628-8f8a-984f7e09cd82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-dokument" ma:contentTypeID="0x010100098B676CC530A34A9FB1F4ACAD0C0A17" ma:contentTypeVersion="35" ma:contentTypeDescription="Opprett et nytt dokument." ma:contentTypeScope="" ma:versionID="67633277bdff90f1df8a4a86ef33b9c9">
  <xsd:schema xmlns:xsd="http://www.w3.org/2001/XMLSchema" xmlns:xs="http://www.w3.org/2001/XMLSchema" xmlns:p="http://schemas.microsoft.com/office/2006/metadata/properties" xmlns:ns2="caf9241f-7654-46e4-b38c-0683f7584438" xmlns:ns3="08670d86-fc33-4f61-bf51-96e019343c8b" xmlns:ns4="286bd567-8383-458b-8b10-610e1dbf4dce" targetNamespace="http://schemas.microsoft.com/office/2006/metadata/properties" ma:root="true" ma:fieldsID="81dd52e6224159ee61a19c088dba3be8" ns2:_="" ns3:_="" ns4:_="">
    <xsd:import namespace="caf9241f-7654-46e4-b38c-0683f7584438"/>
    <xsd:import namespace="08670d86-fc33-4f61-bf51-96e019343c8b"/>
    <xsd:import namespace="286bd567-8383-458b-8b10-610e1dbf4dce"/>
    <xsd:element name="properties">
      <xsd:complexType>
        <xsd:sequence>
          <xsd:element name="documentManagement">
            <xsd:complexType>
              <xsd:all>
                <xsd:element ref="ns2:Prosess" minOccurs="0"/>
                <xsd:element ref="ns2:Vedtattdato" minOccurs="0"/>
                <xsd:element ref="ns2:Slette_x003f_" minOccurs="0"/>
                <xsd:element ref="ns3:TaxCatchAllLabel" minOccurs="0"/>
                <xsd:element ref="ns3:n3e020d9d98c48dbb65f924b9bc22a2a" minOccurs="0"/>
                <xsd:element ref="ns3:g98ade60b1a5493f9b7127fdb0eec544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LengthInSeconds" minOccurs="0"/>
                <xsd:element ref="ns2:lcf76f155ced4ddcb4097134ff3c332f" minOccurs="0"/>
                <xsd:element ref="ns2:MediaServiceMetadata" minOccurs="0"/>
                <xsd:element ref="ns2:MediaServiceLocation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ObjectDetectorVersions" minOccurs="0"/>
                <xsd:element ref="ns2:fb87f3f3a1014cb4ad0ec65499e03bb4" minOccurs="0"/>
                <xsd:element ref="ns2:MediaServiceSearchProperties" minOccurs="0"/>
                <xsd:element ref="ns2:h5401ff79c16481cab8da1bb26f238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9241f-7654-46e4-b38c-0683f7584438" elementFormDefault="qualified">
    <xsd:import namespace="http://schemas.microsoft.com/office/2006/documentManagement/types"/>
    <xsd:import namespace="http://schemas.microsoft.com/office/infopath/2007/PartnerControls"/>
    <xsd:element name="Prosess" ma:index="3" nillable="true" ma:displayName="Prosess" ma:format="Dropdown" ma:indexed="true" ma:internalName="Prosess" ma:readOnly="false">
      <xsd:simpleType>
        <xsd:restriction base="dms:Choice">
          <xsd:enumeration value="Tidligere relevante arbeider"/>
        </xsd:restriction>
      </xsd:simpleType>
    </xsd:element>
    <xsd:element name="Vedtattdato" ma:index="4" nillable="true" ma:displayName="Vedtatt dato" ma:default="2021-03-02T00:00:00Z" ma:description="Dato for KT-møte dokumentet ble besluttet ferdig." ma:format="DateOnly" ma:internalName="Vedtattdato" ma:readOnly="false">
      <xsd:simpleType>
        <xsd:restriction base="dms:DateTime"/>
      </xsd:simpleType>
    </xsd:element>
    <xsd:element name="Slette_x003f_" ma:index="5" nillable="true" ma:displayName="Slette?" ma:format="Dropdown" ma:internalName="Slette_x003f_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"/>
                    <xsd:enumeration value="Usikker"/>
                  </xsd:restriction>
                </xsd:simpleType>
              </xsd:element>
            </xsd:sequence>
          </xsd:extension>
        </xsd:complexContent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4152832-9f03-4628-8f8a-984f7e09cd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29" nillable="true" ma:displayName="Tags" ma:hidden="true" ma:internalName="MediaServiceAutoTags" ma:readOnly="true">
      <xsd:simpleType>
        <xsd:restriction base="dms:Text"/>
      </xsd:simpleType>
    </xsd:element>
    <xsd:element name="MediaServiceOCR" ma:index="30" nillable="true" ma:displayName="Extracted Text" ma:hidden="true" ma:internalName="MediaServiceOCR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b87f3f3a1014cb4ad0ec65499e03bb4" ma:index="34" nillable="true" ma:taxonomy="true" ma:internalName="fb87f3f3a1014cb4ad0ec65499e03bb4" ma:taxonomyFieldName="Fagtema0" ma:displayName="Fagtema" ma:readOnly="false" ma:default="" ma:fieldId="{fb87f3f3-a101-4cb4-ad0e-c65499e03bb4}" ma:taxonomyMulti="true" ma:sspId="64152832-9f03-4628-8f8a-984f7e09cd82" ma:termSetId="eaf1a95a-330f-4713-ba0b-64ad2524e9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5401ff79c16481cab8da1bb26f238ab" ma:index="37" nillable="true" ma:taxonomy="true" ma:internalName="h5401ff79c16481cab8da1bb26f238ab" ma:taxonomyFieldName="Dokumenttype_termsett" ma:displayName="Dokumenttype Termsett" ma:readOnly="false" ma:default="" ma:fieldId="{15401ff7-9c16-481c-ab8d-a1bb26f238ab}" ma:taxonomyMulti="true" ma:sspId="64152832-9f03-4628-8f8a-984f7e09cd82" ma:termSetId="65749bcf-2538-4e87-b139-ae273a75523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70d86-fc33-4f61-bf51-96e019343c8b" elementFormDefault="qualified">
    <xsd:import namespace="http://schemas.microsoft.com/office/2006/documentManagement/types"/>
    <xsd:import namespace="http://schemas.microsoft.com/office/infopath/2007/PartnerControls"/>
    <xsd:element name="TaxCatchAllLabel" ma:index="9" nillable="true" ma:displayName="Taxonomy Catch All Column1" ma:hidden="true" ma:list="{9a588cb2-5654-4e11-92e8-3f1cc2e35934}" ma:internalName="TaxCatchAllLabel" ma:readOnly="false" ma:showField="CatchAllDataLabel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3e020d9d98c48dbb65f924b9bc22a2a" ma:index="10" nillable="true" ma:taxonomy="true" ma:internalName="n3e020d9d98c48dbb65f924b9bc22a2a" ma:taxonomyFieldName="NVE_Tema" ma:displayName="NVE tema" ma:readOnly="false" ma:default="" ma:fieldId="{73e020d9-d98c-48db-b65f-924b9bc22a2a}" ma:taxonomyMulti="true" ma:sspId="64152832-9f03-4628-8f8a-984f7e09cd82" ma:termSetId="8e6ad744-58b5-4dbb-88a2-80de7c4ff1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8ade60b1a5493f9b7127fdb0eec544" ma:index="12" nillable="true" ma:taxonomy="true" ma:internalName="g98ade60b1a5493f9b7127fdb0eec544" ma:taxonomyFieldName="NVE_Dokumenttype" ma:displayName="Dokumenttype NVE" ma:readOnly="false" ma:default="" ma:fieldId="{098ade60-b1a5-493f-9b71-27fdb0eec544}" ma:sspId="64152832-9f03-4628-8f8a-984f7e09cd82" ma:termSetId="7a928a34-8131-48a8-82d2-76c63c72ca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9a588cb2-5654-4e11-92e8-3f1cc2e35934}" ma:internalName="TaxCatchAll" ma:readOnly="false" ma:showField="CatchAllData" ma:web="286bd567-8383-458b-8b10-610e1dbf4d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6bd567-8383-458b-8b10-610e1dbf4dc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670d86-fc33-4f61-bf51-96e019343c8b" xsi:nil="true"/>
    <lcf76f155ced4ddcb4097134ff3c332f xmlns="caf9241f-7654-46e4-b38c-0683f7584438">
      <Terms xmlns="http://schemas.microsoft.com/office/infopath/2007/PartnerControls"/>
    </lcf76f155ced4ddcb4097134ff3c332f>
    <Prosess xmlns="caf9241f-7654-46e4-b38c-0683f7584438" xsi:nil="true"/>
    <Vedtattdato xmlns="caf9241f-7654-46e4-b38c-0683f7584438">2021-03-02T00:00:00+00:00</Vedtattdato>
    <SharedWithUsers xmlns="286bd567-8383-458b-8b10-610e1dbf4dce">
      <UserInfo>
        <DisplayName>Roar Amundsveen</DisplayName>
        <AccountId>15</AccountId>
        <AccountType/>
      </UserInfo>
      <UserInfo>
        <DisplayName>Sigrid Hendriks Moe</DisplayName>
        <AccountId>42</AccountId>
        <AccountType/>
      </UserInfo>
    </SharedWithUsers>
    <g98ade60b1a5493f9b7127fdb0eec544 xmlns="08670d86-fc33-4f61-bf51-96e019343c8b">
      <Terms xmlns="http://schemas.microsoft.com/office/infopath/2007/PartnerControls"/>
    </g98ade60b1a5493f9b7127fdb0eec544>
    <n3e020d9d98c48dbb65f924b9bc22a2a xmlns="08670d86-fc33-4f61-bf51-96e019343c8b">
      <Terms xmlns="http://schemas.microsoft.com/office/infopath/2007/PartnerControls"/>
    </n3e020d9d98c48dbb65f924b9bc22a2a>
    <TaxCatchAllLabel xmlns="08670d86-fc33-4f61-bf51-96e019343c8b" xsi:nil="true"/>
    <fb87f3f3a1014cb4ad0ec65499e03bb4 xmlns="caf9241f-7654-46e4-b38c-0683f7584438">
      <Terms xmlns="http://schemas.microsoft.com/office/infopath/2007/PartnerControls"/>
    </fb87f3f3a1014cb4ad0ec65499e03bb4>
    <Slette_x003f_ xmlns="caf9241f-7654-46e4-b38c-0683f7584438" xsi:nil="true"/>
    <h5401ff79c16481cab8da1bb26f238ab xmlns="caf9241f-7654-46e4-b38c-0683f7584438">
      <Terms xmlns="http://schemas.microsoft.com/office/infopath/2007/PartnerControls"/>
    </h5401ff79c16481cab8da1bb26f238ab>
  </documentManagement>
</p:properties>
</file>

<file path=customXml/itemProps1.xml><?xml version="1.0" encoding="utf-8"?>
<ds:datastoreItem xmlns:ds="http://schemas.openxmlformats.org/officeDocument/2006/customXml" ds:itemID="{4387BC95-D5F6-4D36-9CC0-8770B85552E2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C080EBA-5DC7-442B-804D-420F4E0BF2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789D58-31D7-4E6A-BE6E-55C60BFF5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9241f-7654-46e4-b38c-0683f7584438"/>
    <ds:schemaRef ds:uri="08670d86-fc33-4f61-bf51-96e019343c8b"/>
    <ds:schemaRef ds:uri="286bd567-8383-458b-8b10-610e1dbf4d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89B792-5848-4A9F-9B13-FE532F8A1BFD}">
  <ds:schemaRefs>
    <ds:schemaRef ds:uri="http://schemas.microsoft.com/office/2006/metadata/properties"/>
    <ds:schemaRef ds:uri="http://schemas.microsoft.com/office/infopath/2007/PartnerControls"/>
    <ds:schemaRef ds:uri="08670d86-fc33-4f61-bf51-96e019343c8b"/>
    <ds:schemaRef ds:uri="caf9241f-7654-46e4-b38c-0683f7584438"/>
    <ds:schemaRef ds:uri="286bd567-8383-458b-8b10-610e1dbf4dce"/>
  </ds:schemaRefs>
</ds:datastoreItem>
</file>

<file path=docMetadata/LabelInfo.xml><?xml version="1.0" encoding="utf-8"?>
<clbl:labelList xmlns:clbl="http://schemas.microsoft.com/office/2020/mipLabelMetadata">
  <clbl:label id="{bc8d840d-60c9-410b-b4fb-11b86806780c}" enabled="0" method="" siteId="{bc8d840d-60c9-410b-b4fb-11b86806780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beløp til fakturering</vt:lpstr>
      <vt:lpstr>Beregning beløp per selskap</vt:lpstr>
      <vt:lpstr>pris per selskap</vt:lpstr>
      <vt:lpstr>Forutsetninger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Hilde Marit Elverum Kvile</dc:creator>
  <cp:keywords/>
  <dc:description/>
  <cp:lastModifiedBy>Hilde Marit Elverum Kvile</cp:lastModifiedBy>
  <cp:revision/>
  <dcterms:created xsi:type="dcterms:W3CDTF">2022-12-16T09:33:30Z</dcterms:created>
  <dcterms:modified xsi:type="dcterms:W3CDTF">2025-01-14T09:51:59Z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0x010100098B676CC530A34A9FB1F4ACAD0C0A17</vt:lpwstr>
  </property>
  <property fmtid="{D5CDD505-2E9C-101B-9397-08002B2CF9AE}" pid="3" name="MediaServiceImageTags">
    <vt:lpwstr/>
  </property>
  <property fmtid="{D5CDD505-2E9C-101B-9397-08002B2CF9AE}" pid="4" name="NVE_Tema">
    <vt:lpwstr/>
  </property>
  <property fmtid="{D5CDD505-2E9C-101B-9397-08002B2CF9AE}" pid="5" name="Dokumenttype_termsett">
    <vt:lpwstr/>
  </property>
  <property fmtid="{D5CDD505-2E9C-101B-9397-08002B2CF9AE}" pid="6" name="Fagtema0">
    <vt:lpwstr/>
  </property>
  <property fmtid="{D5CDD505-2E9C-101B-9397-08002B2CF9AE}" pid="7" name="NVE_Dokumenttype">
    <vt:lpwstr/>
  </property>
</Properties>
</file>