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Flaskehalsinntekter/2023/"/>
    </mc:Choice>
  </mc:AlternateContent>
  <xr:revisionPtr revIDLastSave="0" documentId="8_{A8BF95A0-EF73-4659-A3CF-328128BC1C04}" xr6:coauthVersionLast="47" xr6:coauthVersionMax="47" xr10:uidLastSave="{00000000-0000-0000-0000-000000000000}"/>
  <bookViews>
    <workbookView xWindow="-120" yWindow="-120" windowWidth="29040" windowHeight="17520" activeTab="3" xr2:uid="{2BD1E1D0-0605-482E-944E-23A3AFFAA244}"/>
  </bookViews>
  <sheets>
    <sheet name="Fakturerbart beløp per selskap" sheetId="6" r:id="rId1"/>
    <sheet name="Modell for beregning" sheetId="5" r:id="rId2"/>
    <sheet name="Forutsetninger for beregninger" sheetId="3" r:id="rId3"/>
    <sheet name="pris per selskap" sheetId="4" r:id="rId4"/>
  </sheets>
  <definedNames>
    <definedName name="_xlnm._FilterDatabase" localSheetId="1" hidden="1">'Modell for beregning'!$A$8:$O$102</definedName>
    <definedName name="qryDRkorrNULLpr13_17">#REF!</definedName>
    <definedName name="qryNote1_5Selskap_Kommune_2018">#REF!</definedName>
    <definedName name="solver_adj" localSheetId="1" hidden="1">'Modell for beregning'!$B$2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'Modell for beregning'!$B$1</definedName>
    <definedName name="solver_pre" localSheetId="1" hidden="1">0.000001</definedName>
    <definedName name="solver_rbv" localSheetId="1" hidden="1">2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800000000</definedName>
    <definedName name="solver_ver" localSheetId="1" hidden="1">3</definedName>
    <definedName name="te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3" l="1"/>
  <c r="B34" i="3"/>
  <c r="C34" i="3"/>
  <c r="B19" i="3"/>
  <c r="B3" i="3" s="1"/>
  <c r="J17" i="4" l="1"/>
  <c r="I13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4" i="4"/>
  <c r="C62" i="3" l="1"/>
  <c r="E62" i="3"/>
  <c r="E34" i="3" s="1"/>
  <c r="D62" i="3"/>
  <c r="D34" i="3" s="1"/>
  <c r="F62" i="3"/>
  <c r="C17" i="3" l="1"/>
  <c r="C18" i="3"/>
  <c r="F34" i="3"/>
  <c r="F18" i="3" s="1"/>
  <c r="F17" i="3"/>
  <c r="D18" i="3"/>
  <c r="D17" i="3"/>
  <c r="C13" i="3"/>
  <c r="D14" i="3"/>
  <c r="E44" i="3"/>
  <c r="H13" i="3" s="1"/>
  <c r="B13" i="3" s="1"/>
  <c r="E45" i="3"/>
  <c r="H14" i="3" s="1"/>
  <c r="B14" i="3" s="1"/>
  <c r="E46" i="3"/>
  <c r="H15" i="3" s="1"/>
  <c r="B15" i="3" s="1"/>
  <c r="E47" i="3"/>
  <c r="H16" i="3" s="1"/>
  <c r="E48" i="3"/>
  <c r="H17" i="3" s="1"/>
  <c r="B17" i="3" s="1"/>
  <c r="E49" i="3"/>
  <c r="H18" i="3" s="1"/>
  <c r="B18" i="3" s="1"/>
  <c r="E39" i="3"/>
  <c r="H8" i="3" s="1"/>
  <c r="E40" i="3"/>
  <c r="H9" i="3" s="1"/>
  <c r="E41" i="3"/>
  <c r="H10" i="3" s="1"/>
  <c r="E42" i="3"/>
  <c r="H11" i="3" s="1"/>
  <c r="E43" i="3"/>
  <c r="H12" i="3" s="1"/>
  <c r="E38" i="3"/>
  <c r="H7" i="3" s="1"/>
  <c r="H19" i="3" l="1"/>
  <c r="B7" i="3"/>
  <c r="C14" i="3"/>
  <c r="E14" i="3"/>
  <c r="F14" i="3"/>
  <c r="E15" i="3"/>
  <c r="B16" i="3"/>
  <c r="C16" i="3"/>
  <c r="D16" i="3"/>
  <c r="E16" i="3"/>
  <c r="F16" i="3"/>
  <c r="F15" i="3"/>
  <c r="F13" i="3"/>
  <c r="C15" i="3"/>
  <c r="D15" i="3"/>
  <c r="E17" i="3"/>
  <c r="E13" i="3"/>
  <c r="D13" i="3"/>
  <c r="E18" i="3"/>
  <c r="M94" i="4"/>
  <c r="L94" i="4"/>
  <c r="K94" i="4"/>
  <c r="J94" i="4"/>
  <c r="I94" i="4"/>
  <c r="M93" i="4"/>
  <c r="L93" i="4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M85" i="4"/>
  <c r="L85" i="4"/>
  <c r="K85" i="4"/>
  <c r="J85" i="4"/>
  <c r="I85" i="4"/>
  <c r="M84" i="4"/>
  <c r="L84" i="4"/>
  <c r="K84" i="4"/>
  <c r="J84" i="4"/>
  <c r="I84" i="4"/>
  <c r="M83" i="4"/>
  <c r="L83" i="4"/>
  <c r="K83" i="4"/>
  <c r="J83" i="4"/>
  <c r="I83" i="4"/>
  <c r="M82" i="4"/>
  <c r="L82" i="4"/>
  <c r="K82" i="4"/>
  <c r="J82" i="4"/>
  <c r="I82" i="4"/>
  <c r="M81" i="4"/>
  <c r="L81" i="4"/>
  <c r="K81" i="4"/>
  <c r="J81" i="4"/>
  <c r="I81" i="4"/>
  <c r="M80" i="4"/>
  <c r="L80" i="4"/>
  <c r="K80" i="4"/>
  <c r="J80" i="4"/>
  <c r="I80" i="4"/>
  <c r="M79" i="4"/>
  <c r="L79" i="4"/>
  <c r="K79" i="4"/>
  <c r="J79" i="4"/>
  <c r="I79" i="4"/>
  <c r="M78" i="4"/>
  <c r="L78" i="4"/>
  <c r="K78" i="4"/>
  <c r="J78" i="4"/>
  <c r="I78" i="4"/>
  <c r="M77" i="4"/>
  <c r="L77" i="4"/>
  <c r="K77" i="4"/>
  <c r="J77" i="4"/>
  <c r="I77" i="4"/>
  <c r="M76" i="4"/>
  <c r="L76" i="4"/>
  <c r="K76" i="4"/>
  <c r="J76" i="4"/>
  <c r="I76" i="4"/>
  <c r="M75" i="4"/>
  <c r="L75" i="4"/>
  <c r="K75" i="4"/>
  <c r="J75" i="4"/>
  <c r="I75" i="4"/>
  <c r="M74" i="4"/>
  <c r="L74" i="4"/>
  <c r="K74" i="4"/>
  <c r="J74" i="4"/>
  <c r="I74" i="4"/>
  <c r="M73" i="4"/>
  <c r="L73" i="4"/>
  <c r="K73" i="4"/>
  <c r="J73" i="4"/>
  <c r="I73" i="4"/>
  <c r="M72" i="4"/>
  <c r="L72" i="4"/>
  <c r="K72" i="4"/>
  <c r="J72" i="4"/>
  <c r="I72" i="4"/>
  <c r="M71" i="4"/>
  <c r="L71" i="4"/>
  <c r="K71" i="4"/>
  <c r="J71" i="4"/>
  <c r="I71" i="4"/>
  <c r="M70" i="4"/>
  <c r="L70" i="4"/>
  <c r="K70" i="4"/>
  <c r="J70" i="4"/>
  <c r="I70" i="4"/>
  <c r="M69" i="4"/>
  <c r="L69" i="4"/>
  <c r="K69" i="4"/>
  <c r="J69" i="4"/>
  <c r="I69" i="4"/>
  <c r="M68" i="4"/>
  <c r="L68" i="4"/>
  <c r="K68" i="4"/>
  <c r="J68" i="4"/>
  <c r="I68" i="4"/>
  <c r="M67" i="4"/>
  <c r="L67" i="4"/>
  <c r="K67" i="4"/>
  <c r="J67" i="4"/>
  <c r="I67" i="4"/>
  <c r="M66" i="4"/>
  <c r="L66" i="4"/>
  <c r="K66" i="4"/>
  <c r="J66" i="4"/>
  <c r="I66" i="4"/>
  <c r="M65" i="4"/>
  <c r="L65" i="4"/>
  <c r="K65" i="4"/>
  <c r="J65" i="4"/>
  <c r="I65" i="4"/>
  <c r="M64" i="4"/>
  <c r="L64" i="4"/>
  <c r="K64" i="4"/>
  <c r="J64" i="4"/>
  <c r="I64" i="4"/>
  <c r="M63" i="4"/>
  <c r="L63" i="4"/>
  <c r="K63" i="4"/>
  <c r="J63" i="4"/>
  <c r="I63" i="4"/>
  <c r="M62" i="4"/>
  <c r="L62" i="4"/>
  <c r="K62" i="4"/>
  <c r="J62" i="4"/>
  <c r="I62" i="4"/>
  <c r="M61" i="4"/>
  <c r="L61" i="4"/>
  <c r="K61" i="4"/>
  <c r="J61" i="4"/>
  <c r="I61" i="4"/>
  <c r="M60" i="4"/>
  <c r="L60" i="4"/>
  <c r="K60" i="4"/>
  <c r="J60" i="4"/>
  <c r="I60" i="4"/>
  <c r="M59" i="4"/>
  <c r="L59" i="4"/>
  <c r="K59" i="4"/>
  <c r="J59" i="4"/>
  <c r="I59" i="4"/>
  <c r="M58" i="4"/>
  <c r="L58" i="4"/>
  <c r="K58" i="4"/>
  <c r="J58" i="4"/>
  <c r="I58" i="4"/>
  <c r="M57" i="4"/>
  <c r="L57" i="4"/>
  <c r="K57" i="4"/>
  <c r="J57" i="4"/>
  <c r="I57" i="4"/>
  <c r="M56" i="4"/>
  <c r="L56" i="4"/>
  <c r="K56" i="4"/>
  <c r="J56" i="4"/>
  <c r="I56" i="4"/>
  <c r="M55" i="4"/>
  <c r="L55" i="4"/>
  <c r="K55" i="4"/>
  <c r="J55" i="4"/>
  <c r="I55" i="4"/>
  <c r="M54" i="4"/>
  <c r="L54" i="4"/>
  <c r="K54" i="4"/>
  <c r="J54" i="4"/>
  <c r="I54" i="4"/>
  <c r="M53" i="4"/>
  <c r="L53" i="4"/>
  <c r="K53" i="4"/>
  <c r="J53" i="4"/>
  <c r="I53" i="4"/>
  <c r="M52" i="4"/>
  <c r="L52" i="4"/>
  <c r="K52" i="4"/>
  <c r="J52" i="4"/>
  <c r="I52" i="4"/>
  <c r="M51" i="4"/>
  <c r="L51" i="4"/>
  <c r="K51" i="4"/>
  <c r="J51" i="4"/>
  <c r="I51" i="4"/>
  <c r="M50" i="4"/>
  <c r="L50" i="4"/>
  <c r="K50" i="4"/>
  <c r="J50" i="4"/>
  <c r="I50" i="4"/>
  <c r="M49" i="4"/>
  <c r="L49" i="4"/>
  <c r="K49" i="4"/>
  <c r="J49" i="4"/>
  <c r="I49" i="4"/>
  <c r="M48" i="4"/>
  <c r="L48" i="4"/>
  <c r="K48" i="4"/>
  <c r="J48" i="4"/>
  <c r="I48" i="4"/>
  <c r="M47" i="4"/>
  <c r="L47" i="4"/>
  <c r="K47" i="4"/>
  <c r="J47" i="4"/>
  <c r="I47" i="4"/>
  <c r="M46" i="4"/>
  <c r="L46" i="4"/>
  <c r="K46" i="4"/>
  <c r="J46" i="4"/>
  <c r="I46" i="4"/>
  <c r="M45" i="4"/>
  <c r="L45" i="4"/>
  <c r="K45" i="4"/>
  <c r="J45" i="4"/>
  <c r="I45" i="4"/>
  <c r="M44" i="4"/>
  <c r="L44" i="4"/>
  <c r="K44" i="4"/>
  <c r="J44" i="4"/>
  <c r="I44" i="4"/>
  <c r="M43" i="4"/>
  <c r="L43" i="4"/>
  <c r="K43" i="4"/>
  <c r="J43" i="4"/>
  <c r="I43" i="4"/>
  <c r="M42" i="4"/>
  <c r="L42" i="4"/>
  <c r="K42" i="4"/>
  <c r="J42" i="4"/>
  <c r="I42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M37" i="4"/>
  <c r="L37" i="4"/>
  <c r="K37" i="4"/>
  <c r="J37" i="4"/>
  <c r="I37" i="4"/>
  <c r="M36" i="4"/>
  <c r="L36" i="4"/>
  <c r="K36" i="4"/>
  <c r="J36" i="4"/>
  <c r="I36" i="4"/>
  <c r="M35" i="4"/>
  <c r="L35" i="4"/>
  <c r="K35" i="4"/>
  <c r="J35" i="4"/>
  <c r="I35" i="4"/>
  <c r="M34" i="4"/>
  <c r="L34" i="4"/>
  <c r="K34" i="4"/>
  <c r="J34" i="4"/>
  <c r="I34" i="4"/>
  <c r="M33" i="4"/>
  <c r="L33" i="4"/>
  <c r="K33" i="4"/>
  <c r="J33" i="4"/>
  <c r="I33" i="4"/>
  <c r="M32" i="4"/>
  <c r="L32" i="4"/>
  <c r="K32" i="4"/>
  <c r="J32" i="4"/>
  <c r="I32" i="4"/>
  <c r="M31" i="4"/>
  <c r="L31" i="4"/>
  <c r="K31" i="4"/>
  <c r="J31" i="4"/>
  <c r="I31" i="4"/>
  <c r="M30" i="4"/>
  <c r="L30" i="4"/>
  <c r="K30" i="4"/>
  <c r="J30" i="4"/>
  <c r="I30" i="4"/>
  <c r="M29" i="4"/>
  <c r="L29" i="4"/>
  <c r="K29" i="4"/>
  <c r="J29" i="4"/>
  <c r="I29" i="4"/>
  <c r="M28" i="4"/>
  <c r="L28" i="4"/>
  <c r="K28" i="4"/>
  <c r="J28" i="4"/>
  <c r="I28" i="4"/>
  <c r="M27" i="4"/>
  <c r="L27" i="4"/>
  <c r="K27" i="4"/>
  <c r="J27" i="4"/>
  <c r="I27" i="4"/>
  <c r="M26" i="4"/>
  <c r="L26" i="4"/>
  <c r="K26" i="4"/>
  <c r="J26" i="4"/>
  <c r="I26" i="4"/>
  <c r="M25" i="4"/>
  <c r="L25" i="4"/>
  <c r="K25" i="4"/>
  <c r="J25" i="4"/>
  <c r="I25" i="4"/>
  <c r="M24" i="4"/>
  <c r="L24" i="4"/>
  <c r="K24" i="4"/>
  <c r="J24" i="4"/>
  <c r="I24" i="4"/>
  <c r="M23" i="4"/>
  <c r="L23" i="4"/>
  <c r="K23" i="4"/>
  <c r="J23" i="4"/>
  <c r="I23" i="4"/>
  <c r="M22" i="4"/>
  <c r="L22" i="4"/>
  <c r="K22" i="4"/>
  <c r="J22" i="4"/>
  <c r="I22" i="4"/>
  <c r="M21" i="4"/>
  <c r="L21" i="4"/>
  <c r="K21" i="4"/>
  <c r="J21" i="4"/>
  <c r="I21" i="4"/>
  <c r="M20" i="4"/>
  <c r="L20" i="4"/>
  <c r="K20" i="4"/>
  <c r="J20" i="4"/>
  <c r="I20" i="4"/>
  <c r="M19" i="4"/>
  <c r="L19" i="4"/>
  <c r="K19" i="4"/>
  <c r="J19" i="4"/>
  <c r="I19" i="4"/>
  <c r="M18" i="4"/>
  <c r="L18" i="4"/>
  <c r="K18" i="4"/>
  <c r="J18" i="4"/>
  <c r="I18" i="4"/>
  <c r="M17" i="4"/>
  <c r="L17" i="4"/>
  <c r="K17" i="4"/>
  <c r="I17" i="4"/>
  <c r="M16" i="4"/>
  <c r="L16" i="4"/>
  <c r="K16" i="4"/>
  <c r="J16" i="4"/>
  <c r="I16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D12" i="3"/>
  <c r="F10" i="3"/>
  <c r="B9" i="3"/>
  <c r="K5" i="5" l="1"/>
  <c r="D7" i="3"/>
  <c r="C7" i="3"/>
  <c r="E7" i="3"/>
  <c r="F7" i="3"/>
  <c r="F19" i="3" s="1"/>
  <c r="F11" i="3"/>
  <c r="E11" i="3"/>
  <c r="E8" i="3"/>
  <c r="B8" i="3"/>
  <c r="C8" i="3"/>
  <c r="D8" i="3"/>
  <c r="F8" i="3"/>
  <c r="B11" i="3"/>
  <c r="E10" i="3"/>
  <c r="B10" i="3"/>
  <c r="C12" i="3"/>
  <c r="D10" i="3"/>
  <c r="F12" i="3"/>
  <c r="E12" i="3"/>
  <c r="B12" i="3"/>
  <c r="F9" i="3"/>
  <c r="C11" i="3"/>
  <c r="D9" i="3"/>
  <c r="E9" i="3"/>
  <c r="C9" i="3"/>
  <c r="C10" i="3"/>
  <c r="D11" i="3"/>
  <c r="D19" i="3" l="1"/>
  <c r="D3" i="3" s="1"/>
  <c r="K2" i="4" s="1"/>
  <c r="F3" i="3"/>
  <c r="M2" i="4" s="1"/>
  <c r="E19" i="3"/>
  <c r="E3" i="3" s="1"/>
  <c r="L2" i="4" s="1"/>
  <c r="C19" i="3"/>
  <c r="C3" i="3" s="1"/>
  <c r="J2" i="4" s="1"/>
  <c r="I2" i="4" l="1"/>
  <c r="N17" i="4" s="1"/>
  <c r="N58" i="4" l="1"/>
  <c r="D62" i="5" s="1"/>
  <c r="E62" i="5" s="1"/>
  <c r="F62" i="5" s="1"/>
  <c r="N65" i="4"/>
  <c r="D69" i="5" s="1"/>
  <c r="E69" i="5" s="1"/>
  <c r="F69" i="5" s="1"/>
  <c r="N23" i="4"/>
  <c r="D27" i="5" s="1"/>
  <c r="E27" i="5" s="1"/>
  <c r="F27" i="5" s="1"/>
  <c r="N61" i="4"/>
  <c r="D65" i="5" s="1"/>
  <c r="E65" i="5" s="1"/>
  <c r="F65" i="5" s="1"/>
  <c r="N75" i="4"/>
  <c r="D79" i="5" s="1"/>
  <c r="E79" i="5" s="1"/>
  <c r="F79" i="5" s="1"/>
  <c r="N47" i="4"/>
  <c r="D51" i="5" s="1"/>
  <c r="E51" i="5" s="1"/>
  <c r="F51" i="5" s="1"/>
  <c r="N11" i="4"/>
  <c r="D15" i="5" s="1"/>
  <c r="E15" i="5" s="1"/>
  <c r="F15" i="5" s="1"/>
  <c r="N83" i="4"/>
  <c r="D87" i="5" s="1"/>
  <c r="E87" i="5" s="1"/>
  <c r="F87" i="5" s="1"/>
  <c r="N43" i="4"/>
  <c r="D47" i="5" s="1"/>
  <c r="E47" i="5" s="1"/>
  <c r="F47" i="5" s="1"/>
  <c r="N7" i="4"/>
  <c r="D11" i="5" s="1"/>
  <c r="E11" i="5" s="1"/>
  <c r="F11" i="5" s="1"/>
  <c r="N31" i="4"/>
  <c r="D35" i="5" s="1"/>
  <c r="E35" i="5" s="1"/>
  <c r="F35" i="5" s="1"/>
  <c r="N48" i="4"/>
  <c r="D52" i="5" s="1"/>
  <c r="E52" i="5" s="1"/>
  <c r="F52" i="5" s="1"/>
  <c r="N44" i="4"/>
  <c r="D48" i="5" s="1"/>
  <c r="E48" i="5" s="1"/>
  <c r="F48" i="5" s="1"/>
  <c r="N39" i="4"/>
  <c r="D43" i="5" s="1"/>
  <c r="E43" i="5" s="1"/>
  <c r="F43" i="5" s="1"/>
  <c r="N4" i="4"/>
  <c r="D8" i="5" s="1"/>
  <c r="E8" i="5" s="1"/>
  <c r="F8" i="5" s="1"/>
  <c r="N53" i="4"/>
  <c r="D57" i="5" s="1"/>
  <c r="E57" i="5" s="1"/>
  <c r="F57" i="5" s="1"/>
  <c r="N20" i="4"/>
  <c r="D24" i="5" s="1"/>
  <c r="E24" i="5" s="1"/>
  <c r="F24" i="5" s="1"/>
  <c r="N38" i="4"/>
  <c r="D42" i="5" s="1"/>
  <c r="E42" i="5" s="1"/>
  <c r="F42" i="5" s="1"/>
  <c r="N76" i="4"/>
  <c r="D80" i="5" s="1"/>
  <c r="E80" i="5" s="1"/>
  <c r="F80" i="5" s="1"/>
  <c r="N93" i="4"/>
  <c r="D97" i="5" s="1"/>
  <c r="E97" i="5" s="1"/>
  <c r="F97" i="5" s="1"/>
  <c r="N82" i="4"/>
  <c r="D86" i="5" s="1"/>
  <c r="E86" i="5" s="1"/>
  <c r="F86" i="5" s="1"/>
  <c r="N54" i="4"/>
  <c r="D58" i="5" s="1"/>
  <c r="E58" i="5" s="1"/>
  <c r="F58" i="5" s="1"/>
  <c r="N72" i="4"/>
  <c r="D76" i="5" s="1"/>
  <c r="E76" i="5" s="1"/>
  <c r="F76" i="5" s="1"/>
  <c r="N25" i="4"/>
  <c r="D29" i="5" s="1"/>
  <c r="E29" i="5" s="1"/>
  <c r="F29" i="5" s="1"/>
  <c r="N67" i="4"/>
  <c r="D71" i="5" s="1"/>
  <c r="E71" i="5" s="1"/>
  <c r="F71" i="5" s="1"/>
  <c r="N32" i="4"/>
  <c r="D36" i="5" s="1"/>
  <c r="E36" i="5" s="1"/>
  <c r="F36" i="5" s="1"/>
  <c r="N35" i="4"/>
  <c r="D39" i="5" s="1"/>
  <c r="E39" i="5" s="1"/>
  <c r="F39" i="5" s="1"/>
  <c r="N73" i="4"/>
  <c r="D77" i="5" s="1"/>
  <c r="E77" i="5" s="1"/>
  <c r="F77" i="5" s="1"/>
  <c r="N24" i="4"/>
  <c r="D28" i="5" s="1"/>
  <c r="E28" i="5" s="1"/>
  <c r="F28" i="5" s="1"/>
  <c r="N49" i="4"/>
  <c r="D53" i="5" s="1"/>
  <c r="E53" i="5" s="1"/>
  <c r="F53" i="5" s="1"/>
  <c r="N57" i="4"/>
  <c r="D61" i="5" s="1"/>
  <c r="E61" i="5" s="1"/>
  <c r="F61" i="5" s="1"/>
  <c r="N15" i="4"/>
  <c r="D19" i="5" s="1"/>
  <c r="E19" i="5" s="1"/>
  <c r="F19" i="5" s="1"/>
  <c r="N45" i="4"/>
  <c r="D49" i="5" s="1"/>
  <c r="E49" i="5" s="1"/>
  <c r="F49" i="5" s="1"/>
  <c r="N70" i="4"/>
  <c r="D74" i="5" s="1"/>
  <c r="E74" i="5" s="1"/>
  <c r="F74" i="5" s="1"/>
  <c r="N77" i="4"/>
  <c r="D81" i="5" s="1"/>
  <c r="E81" i="5" s="1"/>
  <c r="F81" i="5" s="1"/>
  <c r="N74" i="4"/>
  <c r="D78" i="5" s="1"/>
  <c r="E78" i="5" s="1"/>
  <c r="F78" i="5" s="1"/>
  <c r="N62" i="4"/>
  <c r="D66" i="5" s="1"/>
  <c r="E66" i="5" s="1"/>
  <c r="F66" i="5" s="1"/>
  <c r="N64" i="4"/>
  <c r="D68" i="5" s="1"/>
  <c r="E68" i="5" s="1"/>
  <c r="F68" i="5" s="1"/>
  <c r="N10" i="4"/>
  <c r="D14" i="5" s="1"/>
  <c r="E14" i="5" s="1"/>
  <c r="F14" i="5" s="1"/>
  <c r="N59" i="4"/>
  <c r="D63" i="5" s="1"/>
  <c r="E63" i="5" s="1"/>
  <c r="F63" i="5" s="1"/>
  <c r="N40" i="4"/>
  <c r="D44" i="5" s="1"/>
  <c r="E44" i="5" s="1"/>
  <c r="F44" i="5" s="1"/>
  <c r="D21" i="5"/>
  <c r="E21" i="5" s="1"/>
  <c r="F21" i="5" s="1"/>
  <c r="N8" i="4"/>
  <c r="D12" i="5" s="1"/>
  <c r="E12" i="5" s="1"/>
  <c r="F12" i="5" s="1"/>
  <c r="N79" i="4"/>
  <c r="D83" i="5" s="1"/>
  <c r="E83" i="5" s="1"/>
  <c r="F83" i="5" s="1"/>
  <c r="N26" i="4"/>
  <c r="D30" i="5" s="1"/>
  <c r="E30" i="5" s="1"/>
  <c r="F30" i="5" s="1"/>
  <c r="N30" i="4"/>
  <c r="D34" i="5" s="1"/>
  <c r="E34" i="5" s="1"/>
  <c r="F34" i="5" s="1"/>
  <c r="N87" i="4"/>
  <c r="D91" i="5" s="1"/>
  <c r="E91" i="5" s="1"/>
  <c r="F91" i="5" s="1"/>
  <c r="N94" i="4"/>
  <c r="D98" i="5" s="1"/>
  <c r="E98" i="5" s="1"/>
  <c r="F98" i="5" s="1"/>
  <c r="N6" i="4"/>
  <c r="D10" i="5" s="1"/>
  <c r="E10" i="5" s="1"/>
  <c r="F10" i="5" s="1"/>
  <c r="N18" i="4"/>
  <c r="D22" i="5" s="1"/>
  <c r="E22" i="5" s="1"/>
  <c r="F22" i="5" s="1"/>
  <c r="N86" i="4"/>
  <c r="D90" i="5" s="1"/>
  <c r="E90" i="5" s="1"/>
  <c r="F90" i="5" s="1"/>
  <c r="N51" i="4"/>
  <c r="D55" i="5" s="1"/>
  <c r="E55" i="5" s="1"/>
  <c r="F55" i="5" s="1"/>
  <c r="N36" i="4"/>
  <c r="D40" i="5" s="1"/>
  <c r="E40" i="5" s="1"/>
  <c r="F40" i="5" s="1"/>
  <c r="N80" i="4"/>
  <c r="D84" i="5" s="1"/>
  <c r="E84" i="5" s="1"/>
  <c r="F84" i="5" s="1"/>
  <c r="N91" i="4"/>
  <c r="D95" i="5" s="1"/>
  <c r="E95" i="5" s="1"/>
  <c r="F95" i="5" s="1"/>
  <c r="N41" i="4"/>
  <c r="D45" i="5" s="1"/>
  <c r="E45" i="5" s="1"/>
  <c r="F45" i="5" s="1"/>
  <c r="N34" i="4"/>
  <c r="D38" i="5" s="1"/>
  <c r="E38" i="5" s="1"/>
  <c r="F38" i="5" s="1"/>
  <c r="N81" i="4"/>
  <c r="D85" i="5" s="1"/>
  <c r="E85" i="5" s="1"/>
  <c r="F85" i="5" s="1"/>
  <c r="N9" i="4"/>
  <c r="D13" i="5" s="1"/>
  <c r="E13" i="5" s="1"/>
  <c r="N29" i="4"/>
  <c r="D33" i="5" s="1"/>
  <c r="E33" i="5" s="1"/>
  <c r="F33" i="5" s="1"/>
  <c r="N78" i="4"/>
  <c r="D82" i="5" s="1"/>
  <c r="E82" i="5" s="1"/>
  <c r="F82" i="5" s="1"/>
  <c r="N46" i="4"/>
  <c r="D50" i="5" s="1"/>
  <c r="E50" i="5" s="1"/>
  <c r="F50" i="5" s="1"/>
  <c r="N71" i="4"/>
  <c r="D75" i="5" s="1"/>
  <c r="E75" i="5" s="1"/>
  <c r="F75" i="5" s="1"/>
  <c r="N92" i="4"/>
  <c r="D96" i="5" s="1"/>
  <c r="E96" i="5" s="1"/>
  <c r="F96" i="5" s="1"/>
  <c r="N55" i="4"/>
  <c r="D59" i="5" s="1"/>
  <c r="E59" i="5" s="1"/>
  <c r="F59" i="5" s="1"/>
  <c r="N50" i="4"/>
  <c r="D54" i="5" s="1"/>
  <c r="E54" i="5" s="1"/>
  <c r="F54" i="5" s="1"/>
  <c r="N84" i="4"/>
  <c r="D88" i="5" s="1"/>
  <c r="E88" i="5" s="1"/>
  <c r="F88" i="5" s="1"/>
  <c r="N21" i="4"/>
  <c r="D25" i="5" s="1"/>
  <c r="E25" i="5" s="1"/>
  <c r="F25" i="5" s="1"/>
  <c r="N27" i="4"/>
  <c r="D31" i="5" s="1"/>
  <c r="E31" i="5" s="1"/>
  <c r="F31" i="5" s="1"/>
  <c r="N16" i="4"/>
  <c r="D20" i="5" s="1"/>
  <c r="E20" i="5" s="1"/>
  <c r="F20" i="5" s="1"/>
  <c r="N28" i="4"/>
  <c r="D32" i="5" s="1"/>
  <c r="E32" i="5" s="1"/>
  <c r="F32" i="5" s="1"/>
  <c r="N12" i="4"/>
  <c r="D16" i="5" s="1"/>
  <c r="E16" i="5" s="1"/>
  <c r="F16" i="5" s="1"/>
  <c r="N19" i="4"/>
  <c r="D23" i="5" s="1"/>
  <c r="E23" i="5" s="1"/>
  <c r="F23" i="5" s="1"/>
  <c r="N14" i="4"/>
  <c r="D18" i="5" s="1"/>
  <c r="E18" i="5" s="1"/>
  <c r="F18" i="5" s="1"/>
  <c r="N13" i="4"/>
  <c r="D17" i="5" s="1"/>
  <c r="E17" i="5" s="1"/>
  <c r="F17" i="5" s="1"/>
  <c r="N37" i="4"/>
  <c r="D41" i="5" s="1"/>
  <c r="E41" i="5" s="1"/>
  <c r="F41" i="5" s="1"/>
  <c r="N69" i="4"/>
  <c r="D73" i="5" s="1"/>
  <c r="E73" i="5" s="1"/>
  <c r="F73" i="5" s="1"/>
  <c r="N68" i="4"/>
  <c r="D72" i="5" s="1"/>
  <c r="E72" i="5" s="1"/>
  <c r="F72" i="5" s="1"/>
  <c r="N63" i="4"/>
  <c r="D67" i="5" s="1"/>
  <c r="E67" i="5" s="1"/>
  <c r="F67" i="5" s="1"/>
  <c r="N22" i="4"/>
  <c r="D26" i="5" s="1"/>
  <c r="E26" i="5" s="1"/>
  <c r="F26" i="5" s="1"/>
  <c r="N60" i="4"/>
  <c r="D64" i="5" s="1"/>
  <c r="E64" i="5" s="1"/>
  <c r="F64" i="5" s="1"/>
  <c r="N89" i="4"/>
  <c r="D93" i="5" s="1"/>
  <c r="E93" i="5" s="1"/>
  <c r="F93" i="5" s="1"/>
  <c r="N66" i="4"/>
  <c r="D70" i="5" s="1"/>
  <c r="E70" i="5" s="1"/>
  <c r="F70" i="5" s="1"/>
  <c r="N52" i="4"/>
  <c r="D56" i="5" s="1"/>
  <c r="E56" i="5" s="1"/>
  <c r="F56" i="5" s="1"/>
  <c r="N90" i="4"/>
  <c r="D94" i="5" s="1"/>
  <c r="E94" i="5" s="1"/>
  <c r="F94" i="5" s="1"/>
  <c r="N33" i="4"/>
  <c r="D37" i="5" s="1"/>
  <c r="E37" i="5" s="1"/>
  <c r="F37" i="5" s="1"/>
  <c r="N42" i="4"/>
  <c r="D46" i="5" s="1"/>
  <c r="E46" i="5" s="1"/>
  <c r="F46" i="5" s="1"/>
  <c r="N85" i="4"/>
  <c r="D89" i="5" s="1"/>
  <c r="E89" i="5" s="1"/>
  <c r="F89" i="5" s="1"/>
  <c r="N88" i="4"/>
  <c r="D92" i="5" s="1"/>
  <c r="E92" i="5" s="1"/>
  <c r="F92" i="5" s="1"/>
  <c r="N5" i="4"/>
  <c r="N56" i="4"/>
  <c r="D60" i="5" s="1"/>
  <c r="E60" i="5" s="1"/>
  <c r="F60" i="5" s="1"/>
  <c r="D9" i="5" l="1"/>
  <c r="E9" i="5" s="1"/>
  <c r="G8" i="5"/>
  <c r="H8" i="5" s="1"/>
  <c r="I8" i="5" s="1"/>
  <c r="G26" i="5"/>
  <c r="H26" i="5" s="1"/>
  <c r="I26" i="5" s="1"/>
  <c r="J26" i="5" s="1"/>
  <c r="C21" i="6" s="1"/>
  <c r="G98" i="5"/>
  <c r="H98" i="5" s="1"/>
  <c r="I98" i="5" s="1"/>
  <c r="J98" i="5" s="1"/>
  <c r="C90" i="6" s="1"/>
  <c r="G57" i="5"/>
  <c r="H57" i="5" s="1"/>
  <c r="I57" i="5" s="1"/>
  <c r="J57" i="5" s="1"/>
  <c r="C52" i="6" s="1"/>
  <c r="G75" i="5"/>
  <c r="H75" i="5" s="1"/>
  <c r="I75" i="5" s="1"/>
  <c r="J75" i="5" s="1"/>
  <c r="C69" i="6" s="1"/>
  <c r="G72" i="5"/>
  <c r="H72" i="5" s="1"/>
  <c r="I72" i="5" s="1"/>
  <c r="J72" i="5" s="1"/>
  <c r="C67" i="6" s="1"/>
  <c r="G68" i="5"/>
  <c r="H68" i="5" s="1"/>
  <c r="I68" i="5" s="1"/>
  <c r="J68" i="5" s="1"/>
  <c r="C63" i="6" s="1"/>
  <c r="G51" i="5"/>
  <c r="H51" i="5" s="1"/>
  <c r="I51" i="5" s="1"/>
  <c r="J51" i="5" s="1"/>
  <c r="C46" i="6" s="1"/>
  <c r="G31" i="5"/>
  <c r="H31" i="5" s="1"/>
  <c r="I31" i="5" s="1"/>
  <c r="J31" i="5" s="1"/>
  <c r="C26" i="6" s="1"/>
  <c r="G30" i="5"/>
  <c r="H30" i="5" s="1"/>
  <c r="I30" i="5" s="1"/>
  <c r="J30" i="5" s="1"/>
  <c r="C25" i="6" s="1"/>
  <c r="G86" i="5"/>
  <c r="H86" i="5" s="1"/>
  <c r="I86" i="5" s="1"/>
  <c r="J86" i="5" s="1"/>
  <c r="C80" i="6" s="1"/>
  <c r="G48" i="5"/>
  <c r="H48" i="5" s="1"/>
  <c r="I48" i="5" s="1"/>
  <c r="J48" i="5" s="1"/>
  <c r="C43" i="6" s="1"/>
  <c r="G79" i="5"/>
  <c r="H79" i="5" s="1"/>
  <c r="I79" i="5" s="1"/>
  <c r="J79" i="5" s="1"/>
  <c r="C73" i="6" s="1"/>
  <c r="G56" i="5"/>
  <c r="H56" i="5" s="1"/>
  <c r="I56" i="5" s="1"/>
  <c r="J56" i="5" s="1"/>
  <c r="C51" i="6" s="1"/>
  <c r="G41" i="5"/>
  <c r="H41" i="5" s="1"/>
  <c r="I41" i="5" s="1"/>
  <c r="J41" i="5" s="1"/>
  <c r="C36" i="6" s="1"/>
  <c r="G25" i="5"/>
  <c r="H25" i="5" s="1"/>
  <c r="I25" i="5" s="1"/>
  <c r="J25" i="5" s="1"/>
  <c r="C20" i="6" s="1"/>
  <c r="G33" i="5"/>
  <c r="H33" i="5" s="1"/>
  <c r="I33" i="5" s="1"/>
  <c r="J33" i="5" s="1"/>
  <c r="C28" i="6" s="1"/>
  <c r="G55" i="5"/>
  <c r="H55" i="5" s="1"/>
  <c r="I55" i="5" s="1"/>
  <c r="J55" i="5" s="1"/>
  <c r="C50" i="6" s="1"/>
  <c r="G83" i="5"/>
  <c r="H83" i="5" s="1"/>
  <c r="I83" i="5" s="1"/>
  <c r="J83" i="5" s="1"/>
  <c r="C77" i="6" s="1"/>
  <c r="G78" i="5"/>
  <c r="H78" i="5" s="1"/>
  <c r="I78" i="5" s="1"/>
  <c r="J78" i="5" s="1"/>
  <c r="C72" i="6" s="1"/>
  <c r="G77" i="5"/>
  <c r="H77" i="5" s="1"/>
  <c r="I77" i="5" s="1"/>
  <c r="J77" i="5" s="1"/>
  <c r="C71" i="6" s="1"/>
  <c r="G97" i="5"/>
  <c r="H97" i="5" s="1"/>
  <c r="I97" i="5" s="1"/>
  <c r="J97" i="5" s="1"/>
  <c r="C89" i="6" s="1"/>
  <c r="G52" i="5"/>
  <c r="H52" i="5" s="1"/>
  <c r="I52" i="5" s="1"/>
  <c r="J52" i="5" s="1"/>
  <c r="C47" i="6" s="1"/>
  <c r="G65" i="5"/>
  <c r="H65" i="5" s="1"/>
  <c r="I65" i="5" s="1"/>
  <c r="J65" i="5" s="1"/>
  <c r="C60" i="6" s="1"/>
  <c r="G16" i="5"/>
  <c r="H16" i="5" s="1"/>
  <c r="I16" i="5" s="1"/>
  <c r="J16" i="5" s="1"/>
  <c r="C11" i="6" s="1"/>
  <c r="G63" i="5"/>
  <c r="H63" i="5" s="1"/>
  <c r="I63" i="5" s="1"/>
  <c r="J63" i="5" s="1"/>
  <c r="C58" i="6" s="1"/>
  <c r="G29" i="5"/>
  <c r="H29" i="5" s="1"/>
  <c r="I29" i="5" s="1"/>
  <c r="J29" i="5" s="1"/>
  <c r="C24" i="6" s="1"/>
  <c r="G67" i="5"/>
  <c r="H67" i="5" s="1"/>
  <c r="I67" i="5" s="1"/>
  <c r="J67" i="5" s="1"/>
  <c r="C62" i="6" s="1"/>
  <c r="G14" i="5"/>
  <c r="H14" i="5" s="1"/>
  <c r="I14" i="5" s="1"/>
  <c r="J14" i="5" s="1"/>
  <c r="C9" i="6" s="1"/>
  <c r="G34" i="5"/>
  <c r="H34" i="5" s="1"/>
  <c r="I34" i="5" s="1"/>
  <c r="J34" i="5" s="1"/>
  <c r="C29" i="6" s="1"/>
  <c r="G43" i="5"/>
  <c r="H43" i="5" s="1"/>
  <c r="I43" i="5" s="1"/>
  <c r="J43" i="5" s="1"/>
  <c r="C38" i="6" s="1"/>
  <c r="G73" i="5"/>
  <c r="H73" i="5" s="1"/>
  <c r="I73" i="5" s="1"/>
  <c r="J73" i="5" s="1"/>
  <c r="G40" i="5"/>
  <c r="H40" i="5" s="1"/>
  <c r="I40" i="5" s="1"/>
  <c r="J40" i="5" s="1"/>
  <c r="C35" i="6" s="1"/>
  <c r="G28" i="5"/>
  <c r="H28" i="5" s="1"/>
  <c r="I28" i="5" s="1"/>
  <c r="J28" i="5" s="1"/>
  <c r="C23" i="6" s="1"/>
  <c r="G60" i="5"/>
  <c r="H60" i="5" s="1"/>
  <c r="I60" i="5" s="1"/>
  <c r="J60" i="5" s="1"/>
  <c r="C55" i="6" s="1"/>
  <c r="G70" i="5"/>
  <c r="H70" i="5" s="1"/>
  <c r="I70" i="5" s="1"/>
  <c r="J70" i="5" s="1"/>
  <c r="C65" i="6" s="1"/>
  <c r="G17" i="5"/>
  <c r="H17" i="5" s="1"/>
  <c r="I17" i="5" s="1"/>
  <c r="J17" i="5" s="1"/>
  <c r="C12" i="6" s="1"/>
  <c r="G88" i="5"/>
  <c r="H88" i="5" s="1"/>
  <c r="I88" i="5" s="1"/>
  <c r="J88" i="5" s="1"/>
  <c r="C81" i="6" s="1"/>
  <c r="G90" i="5"/>
  <c r="H90" i="5" s="1"/>
  <c r="I90" i="5" s="1"/>
  <c r="J90" i="5" s="1"/>
  <c r="C83" i="6" s="1"/>
  <c r="G12" i="5"/>
  <c r="H12" i="5" s="1"/>
  <c r="I12" i="5" s="1"/>
  <c r="J12" i="5" s="1"/>
  <c r="C7" i="6" s="1"/>
  <c r="G39" i="5"/>
  <c r="H39" i="5" s="1"/>
  <c r="I39" i="5" s="1"/>
  <c r="J39" i="5" s="1"/>
  <c r="C34" i="6" s="1"/>
  <c r="G80" i="5"/>
  <c r="H80" i="5" s="1"/>
  <c r="I80" i="5" s="1"/>
  <c r="J80" i="5" s="1"/>
  <c r="C74" i="6" s="1"/>
  <c r="G35" i="5"/>
  <c r="H35" i="5" s="1"/>
  <c r="I35" i="5" s="1"/>
  <c r="J35" i="5" s="1"/>
  <c r="C30" i="6" s="1"/>
  <c r="G27" i="5"/>
  <c r="H27" i="5" s="1"/>
  <c r="I27" i="5" s="1"/>
  <c r="J27" i="5" s="1"/>
  <c r="C22" i="6" s="1"/>
  <c r="G96" i="5"/>
  <c r="H96" i="5" s="1"/>
  <c r="I96" i="5" s="1"/>
  <c r="J96" i="5" s="1"/>
  <c r="C88" i="6" s="1"/>
  <c r="G19" i="5"/>
  <c r="H19" i="5" s="1"/>
  <c r="I19" i="5" s="1"/>
  <c r="J19" i="5" s="1"/>
  <c r="C14" i="6" s="1"/>
  <c r="G46" i="5"/>
  <c r="H46" i="5" s="1"/>
  <c r="I46" i="5" s="1"/>
  <c r="J46" i="5" s="1"/>
  <c r="C41" i="6" s="1"/>
  <c r="G95" i="5"/>
  <c r="H95" i="5" s="1"/>
  <c r="I95" i="5" s="1"/>
  <c r="J95" i="5" s="1"/>
  <c r="C87" i="6" s="1"/>
  <c r="G61" i="5"/>
  <c r="H61" i="5" s="1"/>
  <c r="I61" i="5" s="1"/>
  <c r="J61" i="5" s="1"/>
  <c r="C56" i="6" s="1"/>
  <c r="G15" i="5"/>
  <c r="H15" i="5" s="1"/>
  <c r="I15" i="5" s="1"/>
  <c r="J15" i="5" s="1"/>
  <c r="G50" i="5"/>
  <c r="H50" i="5" s="1"/>
  <c r="I50" i="5" s="1"/>
  <c r="J50" i="5" s="1"/>
  <c r="C45" i="6" s="1"/>
  <c r="G53" i="5"/>
  <c r="H53" i="5" s="1"/>
  <c r="I53" i="5" s="1"/>
  <c r="J53" i="5" s="1"/>
  <c r="C48" i="6" s="1"/>
  <c r="G94" i="5"/>
  <c r="H94" i="5" s="1"/>
  <c r="I94" i="5" s="1"/>
  <c r="J94" i="5" s="1"/>
  <c r="C86" i="6" s="1"/>
  <c r="G82" i="5"/>
  <c r="H82" i="5" s="1"/>
  <c r="I82" i="5" s="1"/>
  <c r="J82" i="5" s="1"/>
  <c r="C76" i="6" s="1"/>
  <c r="G66" i="5"/>
  <c r="H66" i="5" s="1"/>
  <c r="I66" i="5" s="1"/>
  <c r="J66" i="5" s="1"/>
  <c r="C61" i="6" s="1"/>
  <c r="G93" i="5"/>
  <c r="H93" i="5" s="1"/>
  <c r="I93" i="5" s="1"/>
  <c r="J93" i="5" s="1"/>
  <c r="C85" i="6" s="1"/>
  <c r="G54" i="5"/>
  <c r="H54" i="5" s="1"/>
  <c r="I54" i="5" s="1"/>
  <c r="J54" i="5" s="1"/>
  <c r="C49" i="6" s="1"/>
  <c r="G85" i="5"/>
  <c r="H85" i="5" s="1"/>
  <c r="I85" i="5" s="1"/>
  <c r="J85" i="5" s="1"/>
  <c r="G21" i="5"/>
  <c r="H21" i="5" s="1"/>
  <c r="I21" i="5" s="1"/>
  <c r="J21" i="5" s="1"/>
  <c r="C16" i="6" s="1"/>
  <c r="G74" i="5"/>
  <c r="H74" i="5" s="1"/>
  <c r="I74" i="5" s="1"/>
  <c r="J74" i="5" s="1"/>
  <c r="C68" i="6" s="1"/>
  <c r="G36" i="5"/>
  <c r="H36" i="5" s="1"/>
  <c r="I36" i="5" s="1"/>
  <c r="J36" i="5" s="1"/>
  <c r="C31" i="6" s="1"/>
  <c r="G42" i="5"/>
  <c r="H42" i="5" s="1"/>
  <c r="I42" i="5" s="1"/>
  <c r="J42" i="5" s="1"/>
  <c r="C37" i="6" s="1"/>
  <c r="G11" i="5"/>
  <c r="H11" i="5" s="1"/>
  <c r="I11" i="5" s="1"/>
  <c r="J11" i="5" s="1"/>
  <c r="C6" i="6" s="1"/>
  <c r="G69" i="5"/>
  <c r="H69" i="5" s="1"/>
  <c r="I69" i="5" s="1"/>
  <c r="J69" i="5" s="1"/>
  <c r="C64" i="6" s="1"/>
  <c r="G89" i="5"/>
  <c r="H89" i="5" s="1"/>
  <c r="I89" i="5" s="1"/>
  <c r="J89" i="5" s="1"/>
  <c r="G45" i="5"/>
  <c r="H45" i="5" s="1"/>
  <c r="I45" i="5" s="1"/>
  <c r="J45" i="5" s="1"/>
  <c r="C40" i="6" s="1"/>
  <c r="G87" i="5"/>
  <c r="H87" i="5" s="1"/>
  <c r="I87" i="5" s="1"/>
  <c r="J87" i="5" s="1"/>
  <c r="G32" i="5"/>
  <c r="H32" i="5" s="1"/>
  <c r="I32" i="5" s="1"/>
  <c r="J32" i="5" s="1"/>
  <c r="C27" i="6" s="1"/>
  <c r="G91" i="5"/>
  <c r="H91" i="5" s="1"/>
  <c r="I91" i="5" s="1"/>
  <c r="J91" i="5" s="1"/>
  <c r="G76" i="5"/>
  <c r="H76" i="5" s="1"/>
  <c r="I76" i="5" s="1"/>
  <c r="J76" i="5" s="1"/>
  <c r="C70" i="6" s="1"/>
  <c r="G37" i="5"/>
  <c r="H37" i="5" s="1"/>
  <c r="I37" i="5" s="1"/>
  <c r="J37" i="5" s="1"/>
  <c r="C32" i="6" s="1"/>
  <c r="G84" i="5"/>
  <c r="H84" i="5" s="1"/>
  <c r="I84" i="5" s="1"/>
  <c r="J84" i="5" s="1"/>
  <c r="C78" i="6" s="1"/>
  <c r="G58" i="5"/>
  <c r="H58" i="5" s="1"/>
  <c r="I58" i="5" s="1"/>
  <c r="J58" i="5" s="1"/>
  <c r="C53" i="6" s="1"/>
  <c r="G18" i="5"/>
  <c r="H18" i="5" s="1"/>
  <c r="I18" i="5" s="1"/>
  <c r="J18" i="5" s="1"/>
  <c r="C13" i="6" s="1"/>
  <c r="G22" i="5"/>
  <c r="H22" i="5" s="1"/>
  <c r="I22" i="5" s="1"/>
  <c r="J22" i="5" s="1"/>
  <c r="C17" i="6" s="1"/>
  <c r="G92" i="5"/>
  <c r="H92" i="5" s="1"/>
  <c r="I92" i="5" s="1"/>
  <c r="J92" i="5" s="1"/>
  <c r="C84" i="6" s="1"/>
  <c r="G64" i="5"/>
  <c r="H64" i="5" s="1"/>
  <c r="I64" i="5" s="1"/>
  <c r="J64" i="5" s="1"/>
  <c r="C59" i="6" s="1"/>
  <c r="G23" i="5"/>
  <c r="H23" i="5" s="1"/>
  <c r="I23" i="5" s="1"/>
  <c r="J23" i="5" s="1"/>
  <c r="C18" i="6" s="1"/>
  <c r="G59" i="5"/>
  <c r="H59" i="5" s="1"/>
  <c r="I59" i="5" s="1"/>
  <c r="J59" i="5" s="1"/>
  <c r="C54" i="6" s="1"/>
  <c r="G38" i="5"/>
  <c r="H38" i="5" s="1"/>
  <c r="I38" i="5" s="1"/>
  <c r="J38" i="5" s="1"/>
  <c r="C33" i="6" s="1"/>
  <c r="G10" i="5"/>
  <c r="H10" i="5" s="1"/>
  <c r="I10" i="5" s="1"/>
  <c r="J10" i="5" s="1"/>
  <c r="C5" i="6" s="1"/>
  <c r="G44" i="5"/>
  <c r="H44" i="5" s="1"/>
  <c r="I44" i="5" s="1"/>
  <c r="J44" i="5" s="1"/>
  <c r="C39" i="6" s="1"/>
  <c r="G49" i="5"/>
  <c r="H49" i="5" s="1"/>
  <c r="I49" i="5" s="1"/>
  <c r="J49" i="5" s="1"/>
  <c r="C44" i="6" s="1"/>
  <c r="G71" i="5"/>
  <c r="H71" i="5" s="1"/>
  <c r="I71" i="5" s="1"/>
  <c r="J71" i="5" s="1"/>
  <c r="C66" i="6" s="1"/>
  <c r="G24" i="5"/>
  <c r="H24" i="5" s="1"/>
  <c r="I24" i="5" s="1"/>
  <c r="J24" i="5" s="1"/>
  <c r="C19" i="6" s="1"/>
  <c r="G47" i="5"/>
  <c r="H47" i="5" s="1"/>
  <c r="I47" i="5" s="1"/>
  <c r="J47" i="5" s="1"/>
  <c r="C42" i="6" s="1"/>
  <c r="G62" i="5"/>
  <c r="H62" i="5" s="1"/>
  <c r="I62" i="5" s="1"/>
  <c r="J62" i="5" s="1"/>
  <c r="C57" i="6" s="1"/>
  <c r="F13" i="5"/>
  <c r="G81" i="5"/>
  <c r="H81" i="5" s="1"/>
  <c r="I81" i="5" s="1"/>
  <c r="J81" i="5" s="1"/>
  <c r="C75" i="6" s="1"/>
  <c r="G20" i="5"/>
  <c r="H20" i="5" s="1"/>
  <c r="I20" i="5" s="1"/>
  <c r="J20" i="5" s="1"/>
  <c r="C15" i="6" s="1"/>
  <c r="C10" i="6" l="1"/>
  <c r="C79" i="6"/>
  <c r="C82" i="6"/>
  <c r="F9" i="5"/>
  <c r="G9" i="5" s="1"/>
  <c r="H9" i="5" s="1"/>
  <c r="I9" i="5" s="1"/>
  <c r="J9" i="5" s="1"/>
  <c r="C4" i="6" s="1"/>
  <c r="E5" i="5"/>
  <c r="J8" i="5"/>
  <c r="C3" i="6" s="1"/>
  <c r="G13" i="5"/>
  <c r="H13" i="5" s="1"/>
  <c r="I13" i="5" s="1"/>
  <c r="J13" i="5" s="1"/>
  <c r="C8" i="6" s="1"/>
  <c r="C1" i="6" l="1"/>
  <c r="F5" i="5"/>
  <c r="J5" i="5"/>
  <c r="I5" i="5"/>
  <c r="B1" i="5" l="1"/>
</calcChain>
</file>

<file path=xl/sharedStrings.xml><?xml version="1.0" encoding="utf-8"?>
<sst xmlns="http://schemas.openxmlformats.org/spreadsheetml/2006/main" count="451" uniqueCount="181">
  <si>
    <t>Tilskudd</t>
  </si>
  <si>
    <t>Terskelpris</t>
  </si>
  <si>
    <t>må være over 350 kr/Mwh</t>
  </si>
  <si>
    <t>Nettap MWh</t>
  </si>
  <si>
    <t>Nettapspris kroner/MWh</t>
  </si>
  <si>
    <t>Nettapskostnad for 2023 i kroner</t>
  </si>
  <si>
    <t>Nettap kroner</t>
  </si>
  <si>
    <t>Tilskudd i kroner</t>
  </si>
  <si>
    <t>orgnummer</t>
  </si>
  <si>
    <t>Hele 2021</t>
  </si>
  <si>
    <t>Beregnet kraftpris uten hensyn til mottatte tilskudd i 2023</t>
  </si>
  <si>
    <t xml:space="preserve">Nettapskostnad uten hensyn til mottatte tilskudd </t>
  </si>
  <si>
    <t>Nettapskostnad justert for tilskudd mottatt i Q1</t>
  </si>
  <si>
    <t>Beregnet kraftpris som tar hensyn til allerede utbetalte tilskudd</t>
  </si>
  <si>
    <t xml:space="preserve">Kraftpris etter tilskudd </t>
  </si>
  <si>
    <t>Nettapskostnad etter tilskudd for Q4</t>
  </si>
  <si>
    <t>Tilskudd Q4</t>
  </si>
  <si>
    <t>Mottatt tilskudd for Q1 etter vedtak 6.1.2023</t>
  </si>
  <si>
    <t>VANG ENERGIVERK AS</t>
  </si>
  <si>
    <t>NOREFJELL NETT AS</t>
  </si>
  <si>
    <t>JÆREN EVERK AS</t>
  </si>
  <si>
    <t>MODALEN KRAFTLAG SA</t>
  </si>
  <si>
    <t>ETNA NETT AS</t>
  </si>
  <si>
    <t>MØRENETT AS</t>
  </si>
  <si>
    <t>ISALTEN NETT AS</t>
  </si>
  <si>
    <t>FAGNE AS</t>
  </si>
  <si>
    <t>Aktieselskabet Saudefaldene</t>
  </si>
  <si>
    <t>VEVIG AS</t>
  </si>
  <si>
    <t>SØR-NORGE ALUMINIUM AS</t>
  </si>
  <si>
    <t>TINFOS AS</t>
  </si>
  <si>
    <t>LINEA AS</t>
  </si>
  <si>
    <t>HYDRO ALUMINIUM AS</t>
  </si>
  <si>
    <t>ASKER NETT AS</t>
  </si>
  <si>
    <t>MIDTNETT AS</t>
  </si>
  <si>
    <t>TROLLFJORD NETT AS</t>
  </si>
  <si>
    <t>ENIDA AS</t>
  </si>
  <si>
    <t>VONETT AS</t>
  </si>
  <si>
    <t>MELØY NETT AS</t>
  </si>
  <si>
    <t>INDRE HORDALAND KRAFTNETT AS</t>
  </si>
  <si>
    <t>RØROS E-VERK NETT AS</t>
  </si>
  <si>
    <t>SKIAKERNETT AS</t>
  </si>
  <si>
    <t>MIP INDUSTRINETT AS</t>
  </si>
  <si>
    <t>ANDØY ENERGI NETT AS</t>
  </si>
  <si>
    <t>VISSI AS</t>
  </si>
  <si>
    <t>NETTSELSKAPET AS</t>
  </si>
  <si>
    <t>SANDØY NETT AS</t>
  </si>
  <si>
    <t>STRAUMNETT AS</t>
  </si>
  <si>
    <t>HEMSIL NETT AS</t>
  </si>
  <si>
    <t>KYSTNETT AS</t>
  </si>
  <si>
    <t>FJELLNETT AS</t>
  </si>
  <si>
    <t>KLIVE AS</t>
  </si>
  <si>
    <t>EL-VERKET HØLAND AS</t>
  </si>
  <si>
    <t>KVAM ENERGI NETT AS</t>
  </si>
  <si>
    <t>S-NETT AS</t>
  </si>
  <si>
    <t>LYSNA AS</t>
  </si>
  <si>
    <t>BØMLO KRAFTNETT AS</t>
  </si>
  <si>
    <t>NETTINORD AS</t>
  </si>
  <si>
    <t>HAVNETT AS</t>
  </si>
  <si>
    <t>SUNETT AS</t>
  </si>
  <si>
    <t>BREHEIM NETT AS</t>
  </si>
  <si>
    <t>SYGNIR AS</t>
  </si>
  <si>
    <t>DE NETT AS</t>
  </si>
  <si>
    <t>LEGA NETT AS</t>
  </si>
  <si>
    <t>LUOSTEJOK KRAFTLAG NETT AS</t>
  </si>
  <si>
    <t>STANNUM AS</t>
  </si>
  <si>
    <t>RK NETT AS</t>
  </si>
  <si>
    <t>TINDRA NETT AS</t>
  </si>
  <si>
    <t>ALUT AS</t>
  </si>
  <si>
    <t>STRAUMEN NETT AS</t>
  </si>
  <si>
    <t>FØRE AS</t>
  </si>
  <si>
    <t>MELLOM AS</t>
  </si>
  <si>
    <t>VEST-TELEMARK KRAFTLAG NETT AS</t>
  </si>
  <si>
    <t>ROMSDALSNETT AS</t>
  </si>
  <si>
    <t>HYDRO ENERGI AS</t>
  </si>
  <si>
    <t>BINDAL KRAFTLAG SA</t>
  </si>
  <si>
    <t>GRIUG AS</t>
  </si>
  <si>
    <t>ROLLAG ELEKTRISITETSVERK AS</t>
  </si>
  <si>
    <t>EVERKET AS</t>
  </si>
  <si>
    <t>UVDAL KRAFTFORSYNING SA</t>
  </si>
  <si>
    <t>VESTALL AS</t>
  </si>
  <si>
    <t>RAKKESTAD ENERGI AS</t>
  </si>
  <si>
    <t>BARENTS NETT AS</t>
  </si>
  <si>
    <t>HALLINGDAL KRAFTNETT AS</t>
  </si>
  <si>
    <t>ODDA ENERGI NETT AS</t>
  </si>
  <si>
    <t>HAFSLUND ECO VANNKRAFT AS</t>
  </si>
  <si>
    <t>BKK NETT AS</t>
  </si>
  <si>
    <t>KE NETT AS</t>
  </si>
  <si>
    <t>TENSIO TS AS</t>
  </si>
  <si>
    <t>ARVA AS</t>
  </si>
  <si>
    <t>ELINETT AS</t>
  </si>
  <si>
    <t>VESTMAR NETT AS</t>
  </si>
  <si>
    <t>LEDE AS</t>
  </si>
  <si>
    <t>ELVENETT AS</t>
  </si>
  <si>
    <t>LNETT AS</t>
  </si>
  <si>
    <t>NORGESNETT AS</t>
  </si>
  <si>
    <t>ELVIA AS</t>
  </si>
  <si>
    <t>NORDVEST NETT AS</t>
  </si>
  <si>
    <t>GLITRE ENERGI NETT AS</t>
  </si>
  <si>
    <t>LUCERNA AS</t>
  </si>
  <si>
    <t>AGDER ENERGI NETT AS</t>
  </si>
  <si>
    <t>LINJA AS</t>
  </si>
  <si>
    <t>STANGE ENERGI NETT AS</t>
  </si>
  <si>
    <t>HÅLOGALAND KRAFT NETT AS</t>
  </si>
  <si>
    <t>ELMEA AS</t>
  </si>
  <si>
    <t>STATKRAFT ENERGI AS</t>
  </si>
  <si>
    <t>FØIE AS</t>
  </si>
  <si>
    <t>TENSIO TN AS</t>
  </si>
  <si>
    <t>SØR AURDAL ENERGI AS</t>
  </si>
  <si>
    <t>HERØYA NETT AS</t>
  </si>
  <si>
    <t xml:space="preserve">Beregnet kraftpris per prisområde for tredje kvartal 2023 inkl. 11 kr påslag per MWh. </t>
  </si>
  <si>
    <t>År</t>
  </si>
  <si>
    <t>NO1</t>
  </si>
  <si>
    <t>NO2</t>
  </si>
  <si>
    <t>NO3</t>
  </si>
  <si>
    <t>NO4</t>
  </si>
  <si>
    <t>NO5</t>
  </si>
  <si>
    <t>Priser i NOK per MWh. Prisene er vektet med forbruk per måned i 2021</t>
  </si>
  <si>
    <t>Måned</t>
  </si>
  <si>
    <t>Faktisk pris/Terminpris</t>
  </si>
  <si>
    <t>Forbruksvekt 2021 fra SSB tabell 12824</t>
  </si>
  <si>
    <t>2022M01</t>
  </si>
  <si>
    <t>Faktisk pris</t>
  </si>
  <si>
    <t>2022M02</t>
  </si>
  <si>
    <t>2022M03</t>
  </si>
  <si>
    <t>2022M04</t>
  </si>
  <si>
    <t>2022M05</t>
  </si>
  <si>
    <t>2022M06</t>
  </si>
  <si>
    <t>2021M07</t>
  </si>
  <si>
    <t>2021M08</t>
  </si>
  <si>
    <t>2021M09</t>
  </si>
  <si>
    <t>2021M10</t>
  </si>
  <si>
    <t>2021M11</t>
  </si>
  <si>
    <t>2021M12</t>
  </si>
  <si>
    <t>Terminpris</t>
  </si>
  <si>
    <t>SUM</t>
  </si>
  <si>
    <t>Priser i NOK per MWh. Prisene er uvektet. Faktiske priser hentes fra https://www.nordpoolgroup.com/en/Market-data1/Dayahead/Area-Prices/NO/Monthly/?view=table</t>
  </si>
  <si>
    <t>2021M01</t>
  </si>
  <si>
    <t>2021M02</t>
  </si>
  <si>
    <t>2021M03</t>
  </si>
  <si>
    <t>2021M04</t>
  </si>
  <si>
    <t>2021M05</t>
  </si>
  <si>
    <t>2021M06</t>
  </si>
  <si>
    <t>SSB tabell 12824 - Elektrisitetsbalanse. Forbruk i alminnelig forsyning</t>
  </si>
  <si>
    <t>Forbruk</t>
  </si>
  <si>
    <t>Elektrisk kraft</t>
  </si>
  <si>
    <t>Sum</t>
  </si>
  <si>
    <t>Vekt</t>
  </si>
  <si>
    <t>Forbruk i alminnelig forsyning</t>
  </si>
  <si>
    <t>Valutakurs</t>
  </si>
  <si>
    <t>Fra valuta</t>
  </si>
  <si>
    <t>Til valuta</t>
  </si>
  <si>
    <t>Tidsperiode</t>
  </si>
  <si>
    <t>EUR</t>
  </si>
  <si>
    <t>NOK</t>
  </si>
  <si>
    <t>Terminpriser. Daily fix i euro (2023-04-03 07:59:02), https://www.nasdaqomx.com/transactions/markets/commodities/market-prices</t>
  </si>
  <si>
    <t>SYS</t>
  </si>
  <si>
    <t>Dec-23</t>
  </si>
  <si>
    <t>SYOSLAFUTBLMDEC-23</t>
  </si>
  <si>
    <t>SYKRIAFUTBLMDEC-23</t>
  </si>
  <si>
    <t>SYTRHAFUTBLMDEC-23</t>
  </si>
  <si>
    <t>SYTROAFUTBLMDEC-23</t>
  </si>
  <si>
    <t>SYBERAFUTBLMDEC-23</t>
  </si>
  <si>
    <t>ENOFUTBLQ3-23</t>
  </si>
  <si>
    <t>Terminpriser i NOK hvor summen av sluttkurs for områdeprisene og systemprisen er beregnet. Dette utgjør estimert kraftpris for disse måneden før de vektes med månedsforbruk</t>
  </si>
  <si>
    <t xml:space="preserve">Volum nettap </t>
  </si>
  <si>
    <t>Pris for 2023</t>
  </si>
  <si>
    <t>nettap per prisområde fra 2021</t>
  </si>
  <si>
    <t>Totalsum</t>
  </si>
  <si>
    <t>Beregnet pris per selskap</t>
  </si>
  <si>
    <t>Selskap 2021-struktur</t>
  </si>
  <si>
    <t>Selskap 2023-struktur</t>
  </si>
  <si>
    <t>Fakturerbart beløp</t>
  </si>
  <si>
    <t>Nordvest Nett AS</t>
  </si>
  <si>
    <t>Mørenett AS</t>
  </si>
  <si>
    <t>Linja AS/Mørenett AS</t>
  </si>
  <si>
    <t>Glitre Nett AS</t>
  </si>
  <si>
    <t>GLITRE NETT AS</t>
  </si>
  <si>
    <t>Elvia AS</t>
  </si>
  <si>
    <t>Fagne AS</t>
  </si>
  <si>
    <t>Selskap 2023</t>
  </si>
  <si>
    <t>Sum fakturertbar beløp: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</si>
</sst>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Gill Sans MT"/>
      <family val="2"/>
      <scheme val="minor"/>
    </font>
    <font>
      <sz val="8"/>
      <color rgb="FF000000"/>
      <name val="Arial"/>
      <family val="2"/>
    </font>
    <font>
      <b/>
      <sz val="11"/>
      <color theme="1"/>
      <name val="Gill Sans M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Border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43" fontId="3" fillId="0" borderId="0" xfId="1" applyFont="1"/>
    <xf numFmtId="43" fontId="4" fillId="0" borderId="0" xfId="1" applyFont="1"/>
    <xf numFmtId="43" fontId="3" fillId="0" borderId="0" xfId="1" applyFont="1" applyFill="1"/>
    <xf numFmtId="164" fontId="3" fillId="0" borderId="0" xfId="1" applyNumberFormat="1" applyFont="1"/>
    <xf numFmtId="0" fontId="5" fillId="0" borderId="0" xfId="2"/>
    <xf numFmtId="164" fontId="0" fillId="0" borderId="0" xfId="5" applyNumberFormat="1" applyFont="1"/>
    <xf numFmtId="4" fontId="5" fillId="0" borderId="0" xfId="2" applyNumberFormat="1"/>
    <xf numFmtId="3" fontId="5" fillId="0" borderId="0" xfId="2" applyNumberFormat="1"/>
    <xf numFmtId="164" fontId="5" fillId="0" borderId="0" xfId="2" applyNumberFormat="1"/>
    <xf numFmtId="3" fontId="3" fillId="0" borderId="0" xfId="4" applyNumberFormat="1" applyFont="1"/>
    <xf numFmtId="165" fontId="3" fillId="0" borderId="0" xfId="5" applyNumberFormat="1" applyFont="1"/>
    <xf numFmtId="165" fontId="5" fillId="0" borderId="0" xfId="2" applyNumberFormat="1"/>
    <xf numFmtId="1" fontId="5" fillId="0" borderId="0" xfId="2" applyNumberFormat="1"/>
    <xf numFmtId="0" fontId="5" fillId="0" borderId="0" xfId="2" applyAlignment="1">
      <alignment horizontal="right"/>
    </xf>
    <xf numFmtId="0" fontId="5" fillId="3" borderId="1" xfId="2" applyFill="1" applyBorder="1" applyAlignment="1">
      <alignment wrapText="1"/>
    </xf>
    <xf numFmtId="1" fontId="5" fillId="4" borderId="1" xfId="2" applyNumberFormat="1" applyFill="1" applyBorder="1" applyAlignment="1">
      <alignment wrapText="1"/>
    </xf>
    <xf numFmtId="9" fontId="5" fillId="5" borderId="2" xfId="2" applyNumberFormat="1" applyFill="1" applyBorder="1" applyAlignment="1">
      <alignment wrapText="1"/>
    </xf>
    <xf numFmtId="4" fontId="5" fillId="5" borderId="1" xfId="2" applyNumberFormat="1" applyFill="1" applyBorder="1" applyAlignment="1">
      <alignment wrapText="1"/>
    </xf>
    <xf numFmtId="1" fontId="5" fillId="5" borderId="1" xfId="2" applyNumberFormat="1" applyFill="1" applyBorder="1" applyAlignment="1">
      <alignment wrapText="1"/>
    </xf>
    <xf numFmtId="9" fontId="5" fillId="4" borderId="2" xfId="2" applyNumberFormat="1" applyFill="1" applyBorder="1"/>
    <xf numFmtId="9" fontId="5" fillId="6" borderId="1" xfId="2" applyNumberFormat="1" applyFill="1" applyBorder="1"/>
    <xf numFmtId="1" fontId="5" fillId="6" borderId="1" xfId="2" applyNumberFormat="1" applyFill="1" applyBorder="1" applyAlignment="1">
      <alignment wrapText="1"/>
    </xf>
    <xf numFmtId="9" fontId="3" fillId="0" borderId="0" xfId="4" applyFont="1"/>
    <xf numFmtId="164" fontId="3" fillId="0" borderId="0" xfId="5" applyNumberFormat="1" applyFont="1"/>
    <xf numFmtId="0" fontId="5" fillId="5" borderId="1" xfId="2" applyFill="1" applyBorder="1"/>
    <xf numFmtId="0" fontId="5" fillId="3" borderId="1" xfId="2" applyFill="1" applyBorder="1"/>
    <xf numFmtId="3" fontId="5" fillId="5" borderId="1" xfId="2" applyNumberFormat="1" applyFill="1" applyBorder="1" applyAlignment="1">
      <alignment wrapText="1"/>
    </xf>
    <xf numFmtId="0" fontId="6" fillId="5" borderId="1" xfId="2" applyFont="1" applyFill="1" applyBorder="1" applyAlignment="1">
      <alignment wrapText="1"/>
    </xf>
    <xf numFmtId="0" fontId="7" fillId="0" borderId="0" xfId="6"/>
    <xf numFmtId="0" fontId="8" fillId="0" borderId="0" xfId="0" applyFont="1"/>
    <xf numFmtId="14" fontId="3" fillId="0" borderId="0" xfId="0" applyNumberFormat="1" applyFont="1"/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2" fontId="3" fillId="0" borderId="0" xfId="0" applyNumberFormat="1" applyFont="1"/>
    <xf numFmtId="2" fontId="3" fillId="0" borderId="0" xfId="1" applyNumberFormat="1" applyFont="1" applyFill="1"/>
    <xf numFmtId="9" fontId="5" fillId="0" borderId="0" xfId="7" applyFont="1"/>
    <xf numFmtId="10" fontId="5" fillId="0" borderId="0" xfId="7" applyNumberFormat="1" applyFont="1"/>
    <xf numFmtId="3" fontId="3" fillId="0" borderId="0" xfId="0" applyNumberFormat="1" applyFont="1"/>
    <xf numFmtId="0" fontId="5" fillId="3" borderId="5" xfId="2" applyFill="1" applyBorder="1"/>
    <xf numFmtId="0" fontId="5" fillId="6" borderId="0" xfId="2" applyFill="1"/>
    <xf numFmtId="3" fontId="5" fillId="6" borderId="0" xfId="2" applyNumberFormat="1" applyFill="1"/>
    <xf numFmtId="9" fontId="5" fillId="4" borderId="2" xfId="2" applyNumberFormat="1" applyFill="1" applyBorder="1" applyAlignment="1">
      <alignment horizontal="center" wrapText="1"/>
    </xf>
    <xf numFmtId="9" fontId="5" fillId="4" borderId="4" xfId="2" applyNumberFormat="1" applyFill="1" applyBorder="1" applyAlignment="1">
      <alignment horizontal="center" wrapText="1"/>
    </xf>
    <xf numFmtId="9" fontId="5" fillId="5" borderId="2" xfId="2" applyNumberFormat="1" applyFill="1" applyBorder="1" applyAlignment="1">
      <alignment horizontal="center" wrapText="1"/>
    </xf>
    <xf numFmtId="9" fontId="5" fillId="5" borderId="4" xfId="2" applyNumberForma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6" fillId="3" borderId="1" xfId="2" applyFont="1" applyFill="1" applyBorder="1" applyAlignment="1">
      <alignment horizontal="center" vertical="top"/>
    </xf>
    <xf numFmtId="0" fontId="5" fillId="3" borderId="1" xfId="2" applyFill="1" applyBorder="1" applyAlignment="1">
      <alignment horizontal="center" vertical="top"/>
    </xf>
    <xf numFmtId="0" fontId="5" fillId="5" borderId="2" xfId="2" applyFill="1" applyBorder="1" applyAlignment="1">
      <alignment horizontal="center"/>
    </xf>
    <xf numFmtId="0" fontId="5" fillId="5" borderId="3" xfId="2" applyFill="1" applyBorder="1" applyAlignment="1">
      <alignment horizontal="center"/>
    </xf>
    <xf numFmtId="0" fontId="5" fillId="5" borderId="4" xfId="2" applyFill="1" applyBorder="1" applyAlignment="1">
      <alignment horizontal="center"/>
    </xf>
    <xf numFmtId="0" fontId="5" fillId="7" borderId="0" xfId="2" applyFill="1"/>
  </cellXfs>
  <cellStyles count="8">
    <cellStyle name="Hyperkobling" xfId="6" builtinId="8"/>
    <cellStyle name="Komma" xfId="1" builtinId="3"/>
    <cellStyle name="Komma 2" xfId="5" xr:uid="{F520F8D5-CC76-4445-9CD9-7065FEA6DDD9}"/>
    <cellStyle name="Normal" xfId="0" builtinId="0"/>
    <cellStyle name="Normal 2" xfId="2" xr:uid="{B19F3B28-654C-4707-8166-93AD37E65019}"/>
    <cellStyle name="Normal 4" xfId="3" xr:uid="{15A0E27D-B50C-40A7-B452-1EE8178B1B89}"/>
    <cellStyle name="Prosent" xfId="7" builtinId="5"/>
    <cellStyle name="Prosent 2" xfId="4" xr:uid="{648DD5B1-0103-4F7A-BEA8-785CB41D1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IRiR">
  <a:themeElements>
    <a:clrScheme name="NVE">
      <a:dk1>
        <a:srgbClr val="000000"/>
      </a:dk1>
      <a:lt1>
        <a:srgbClr val="FFFFFF"/>
      </a:lt1>
      <a:dk2>
        <a:srgbClr val="4C4D4F"/>
      </a:dk2>
      <a:lt2>
        <a:srgbClr val="E6E7E7"/>
      </a:lt2>
      <a:accent1>
        <a:srgbClr val="CD1232"/>
      </a:accent1>
      <a:accent2>
        <a:srgbClr val="00667E"/>
      </a:accent2>
      <a:accent3>
        <a:srgbClr val="0096A7"/>
      </a:accent3>
      <a:accent4>
        <a:srgbClr val="A3D0CA"/>
      </a:accent4>
      <a:accent5>
        <a:srgbClr val="ACC282"/>
      </a:accent5>
      <a:accent6>
        <a:srgbClr val="E96956"/>
      </a:accent6>
      <a:hlink>
        <a:srgbClr val="00667E"/>
      </a:hlink>
      <a:folHlink>
        <a:srgbClr val="838487"/>
      </a:folHlink>
    </a:clrScheme>
    <a:fontScheme name="Gill Sans MT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VEfargeprofil" id="{5F086DF0-4C04-4D27-A66C-C5F63220226A}" vid="{742A3F12-3C1C-4DFB-9594-07E020E01A7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CB1A-3373-4E11-A3A4-067B3DA90A51}">
  <sheetPr>
    <tabColor theme="5" tint="0.59999389629810485"/>
  </sheetPr>
  <dimension ref="A1:D90"/>
  <sheetViews>
    <sheetView workbookViewId="0">
      <pane ySplit="2" topLeftCell="A53" activePane="bottomLeft" state="frozen"/>
      <selection pane="bottomLeft" activeCell="C70" sqref="C70"/>
    </sheetView>
  </sheetViews>
  <sheetFormatPr baseColWidth="10" defaultRowHeight="17.25" x14ac:dyDescent="0.35"/>
  <cols>
    <col min="1" max="1" width="13.75" customWidth="1"/>
    <col min="2" max="2" width="31.625" bestFit="1" customWidth="1"/>
    <col min="3" max="3" width="16.875" bestFit="1" customWidth="1"/>
    <col min="4" max="4" width="20.375" customWidth="1"/>
  </cols>
  <sheetData>
    <row r="1" spans="1:4" x14ac:dyDescent="0.35">
      <c r="B1" s="10" t="s">
        <v>180</v>
      </c>
      <c r="C1" s="44">
        <f>SUM(C3:C90)</f>
        <v>157757251.73380005</v>
      </c>
    </row>
    <row r="2" spans="1:4" x14ac:dyDescent="0.35">
      <c r="A2" s="45" t="s">
        <v>8</v>
      </c>
      <c r="B2" s="45" t="s">
        <v>170</v>
      </c>
      <c r="C2" s="45" t="s">
        <v>171</v>
      </c>
    </row>
    <row r="3" spans="1:4" x14ac:dyDescent="0.35">
      <c r="A3" s="10">
        <v>824368082</v>
      </c>
      <c r="B3" s="10" t="s">
        <v>18</v>
      </c>
      <c r="C3" s="13">
        <f>VLOOKUP(A3,'Modell for beregning'!$A$7:$J$98,10,FALSE)</f>
        <v>24892.8619</v>
      </c>
      <c r="D3" s="1"/>
    </row>
    <row r="4" spans="1:4" x14ac:dyDescent="0.35">
      <c r="A4" s="10">
        <v>824701482</v>
      </c>
      <c r="B4" s="10" t="s">
        <v>19</v>
      </c>
      <c r="C4" s="13">
        <f>VLOOKUP(A4,'Modell for beregning'!$A$7:$J$98,10,FALSE)</f>
        <v>26210.5196</v>
      </c>
      <c r="D4" s="1"/>
    </row>
    <row r="5" spans="1:4" x14ac:dyDescent="0.35">
      <c r="A5" s="10">
        <v>824914982</v>
      </c>
      <c r="B5" s="10" t="s">
        <v>20</v>
      </c>
      <c r="C5" s="13">
        <f>VLOOKUP(A5,'Modell for beregning'!$A$7:$J$98,10,FALSE)</f>
        <v>994828.73829999997</v>
      </c>
      <c r="D5" s="1"/>
    </row>
    <row r="6" spans="1:4" x14ac:dyDescent="0.35">
      <c r="A6" s="10">
        <v>877051412</v>
      </c>
      <c r="B6" s="10" t="s">
        <v>21</v>
      </c>
      <c r="C6" s="13">
        <f>VLOOKUP(A6,'Modell for beregning'!$A$7:$J$98,10,FALSE)</f>
        <v>13027.1512</v>
      </c>
      <c r="D6" s="1"/>
    </row>
    <row r="7" spans="1:4" x14ac:dyDescent="0.35">
      <c r="A7" s="10">
        <v>882783022</v>
      </c>
      <c r="B7" s="10" t="s">
        <v>22</v>
      </c>
      <c r="C7" s="13">
        <f>VLOOKUP(A7,'Modell for beregning'!$A$7:$J$98,10,FALSE)</f>
        <v>128220.3131</v>
      </c>
      <c r="D7" s="1"/>
    </row>
    <row r="8" spans="1:4" x14ac:dyDescent="0.35">
      <c r="A8" s="10">
        <v>912631532</v>
      </c>
      <c r="B8" s="10" t="s">
        <v>23</v>
      </c>
      <c r="C8" s="13">
        <f>VLOOKUP(A8,'Modell for beregning'!$A$7:$J$98,10,FALSE)</f>
        <v>0</v>
      </c>
      <c r="D8" s="1"/>
    </row>
    <row r="9" spans="1:4" x14ac:dyDescent="0.35">
      <c r="A9" s="10">
        <v>914385261</v>
      </c>
      <c r="B9" s="10" t="s">
        <v>24</v>
      </c>
      <c r="C9" s="13">
        <f>VLOOKUP(A9,'Modell for beregning'!$A$7:$J$98,10,FALSE)</f>
        <v>0</v>
      </c>
      <c r="D9" s="1"/>
    </row>
    <row r="10" spans="1:4" x14ac:dyDescent="0.35">
      <c r="A10" s="46">
        <v>915635857</v>
      </c>
      <c r="B10" s="46" t="s">
        <v>25</v>
      </c>
      <c r="C10" s="47">
        <f>VLOOKUP(A10,'Modell for beregning'!$A$7:$J$98,10,FALSE)+VLOOKUP(976723805,'Modell for beregning'!$A$7:$J$98,10,FALSE)</f>
        <v>15151369.8806</v>
      </c>
      <c r="D10" s="1"/>
    </row>
    <row r="11" spans="1:4" x14ac:dyDescent="0.35">
      <c r="A11" s="10">
        <v>915729290</v>
      </c>
      <c r="B11" s="10" t="s">
        <v>26</v>
      </c>
      <c r="C11" s="13">
        <f>VLOOKUP(A11,'Modell for beregning'!$A$7:$J$98,10,FALSE)</f>
        <v>1326665.2143999999</v>
      </c>
      <c r="D11" s="1"/>
    </row>
    <row r="12" spans="1:4" x14ac:dyDescent="0.35">
      <c r="A12" s="10">
        <v>916319908</v>
      </c>
      <c r="B12" s="10" t="s">
        <v>27</v>
      </c>
      <c r="C12" s="13">
        <f>VLOOKUP(A12,'Modell for beregning'!$A$7:$J$98,10,FALSE)</f>
        <v>203245.2934</v>
      </c>
      <c r="D12" s="1"/>
    </row>
    <row r="13" spans="1:4" x14ac:dyDescent="0.35">
      <c r="A13" s="10">
        <v>916574894</v>
      </c>
      <c r="B13" s="10" t="s">
        <v>28</v>
      </c>
      <c r="C13" s="13">
        <f>VLOOKUP(A13,'Modell for beregning'!$A$7:$J$98,10,FALSE)</f>
        <v>880245.88670000003</v>
      </c>
      <c r="D13" s="1"/>
    </row>
    <row r="14" spans="1:4" x14ac:dyDescent="0.35">
      <c r="A14" s="10">
        <v>916763476</v>
      </c>
      <c r="B14" s="10" t="s">
        <v>29</v>
      </c>
      <c r="C14" s="13">
        <f>VLOOKUP(A14,'Modell for beregning'!$A$7:$J$98,10,FALSE)</f>
        <v>110044.9169</v>
      </c>
      <c r="D14" s="1"/>
    </row>
    <row r="15" spans="1:4" x14ac:dyDescent="0.35">
      <c r="A15" s="10">
        <v>917424799</v>
      </c>
      <c r="B15" s="10" t="s">
        <v>30</v>
      </c>
      <c r="C15" s="13">
        <f>VLOOKUP(A15,'Modell for beregning'!$A$7:$J$98,10,FALSE)</f>
        <v>0</v>
      </c>
      <c r="D15" s="1"/>
    </row>
    <row r="16" spans="1:4" x14ac:dyDescent="0.35">
      <c r="A16" s="10">
        <v>917537534</v>
      </c>
      <c r="B16" s="10" t="s">
        <v>31</v>
      </c>
      <c r="C16" s="13">
        <f>VLOOKUP(A16,'Modell for beregning'!$A$7:$J$98,10,FALSE)</f>
        <v>220184.19459999999</v>
      </c>
      <c r="D16" s="1"/>
    </row>
    <row r="17" spans="1:4" x14ac:dyDescent="0.35">
      <c r="A17" s="10">
        <v>917743193</v>
      </c>
      <c r="B17" s="10" t="s">
        <v>32</v>
      </c>
      <c r="C17" s="13">
        <f>VLOOKUP(A17,'Modell for beregning'!$A$7:$J$98,10,FALSE)</f>
        <v>66331.156799999997</v>
      </c>
      <c r="D17" s="1"/>
    </row>
    <row r="18" spans="1:4" x14ac:dyDescent="0.35">
      <c r="A18" s="10">
        <v>917856222</v>
      </c>
      <c r="B18" s="10" t="s">
        <v>33</v>
      </c>
      <c r="C18" s="13">
        <f>VLOOKUP(A18,'Modell for beregning'!$A$7:$J$98,10,FALSE)</f>
        <v>146912.0337</v>
      </c>
      <c r="D18" s="1"/>
    </row>
    <row r="19" spans="1:4" x14ac:dyDescent="0.35">
      <c r="A19" s="10">
        <v>917983550</v>
      </c>
      <c r="B19" s="10" t="s">
        <v>34</v>
      </c>
      <c r="C19" s="13">
        <f>VLOOKUP(A19,'Modell for beregning'!$A$7:$J$98,10,FALSE)</f>
        <v>0</v>
      </c>
      <c r="D19" s="1"/>
    </row>
    <row r="20" spans="1:4" x14ac:dyDescent="0.35">
      <c r="A20" s="10">
        <v>918312730</v>
      </c>
      <c r="B20" s="10" t="s">
        <v>35</v>
      </c>
      <c r="C20" s="13">
        <f>VLOOKUP(A20,'Modell for beregning'!$A$7:$J$98,10,FALSE)</f>
        <v>2445946.8122999999</v>
      </c>
      <c r="D20" s="1"/>
    </row>
    <row r="21" spans="1:4" x14ac:dyDescent="0.35">
      <c r="A21" s="10">
        <v>918999361</v>
      </c>
      <c r="B21" s="10" t="s">
        <v>36</v>
      </c>
      <c r="C21" s="13">
        <f>VLOOKUP(A21,'Modell for beregning'!$A$7:$J$98,10,FALSE)</f>
        <v>174376.8824</v>
      </c>
      <c r="D21" s="1"/>
    </row>
    <row r="22" spans="1:4" x14ac:dyDescent="0.35">
      <c r="A22" s="10">
        <v>919173122</v>
      </c>
      <c r="B22" s="10" t="s">
        <v>37</v>
      </c>
      <c r="C22" s="13">
        <f>VLOOKUP(A22,'Modell for beregning'!$A$7:$J$98,10,FALSE)</f>
        <v>0</v>
      </c>
      <c r="D22" s="1"/>
    </row>
    <row r="23" spans="1:4" x14ac:dyDescent="0.35">
      <c r="A23" s="10">
        <v>919415096</v>
      </c>
      <c r="B23" s="10" t="s">
        <v>38</v>
      </c>
      <c r="C23" s="13">
        <f>VLOOKUP(A23,'Modell for beregning'!$A$7:$J$98,10,FALSE)</f>
        <v>108478.6918</v>
      </c>
      <c r="D23" s="1"/>
    </row>
    <row r="24" spans="1:4" x14ac:dyDescent="0.35">
      <c r="A24" s="10">
        <v>919884452</v>
      </c>
      <c r="B24" s="10" t="s">
        <v>39</v>
      </c>
      <c r="C24" s="13">
        <f>VLOOKUP(A24,'Modell for beregning'!$A$7:$J$98,10,FALSE)</f>
        <v>47123.240400000002</v>
      </c>
      <c r="D24" s="1"/>
    </row>
    <row r="25" spans="1:4" x14ac:dyDescent="0.35">
      <c r="A25" s="10">
        <v>920295975</v>
      </c>
      <c r="B25" s="10" t="s">
        <v>40</v>
      </c>
      <c r="C25" s="13">
        <f>VLOOKUP(A25,'Modell for beregning'!$A$7:$J$98,10,FALSE)</f>
        <v>0</v>
      </c>
      <c r="D25" s="1"/>
    </row>
    <row r="26" spans="1:4" x14ac:dyDescent="0.35">
      <c r="A26" s="10">
        <v>921025610</v>
      </c>
      <c r="B26" s="10" t="s">
        <v>41</v>
      </c>
      <c r="C26" s="13">
        <f>VLOOKUP(A26,'Modell for beregning'!$A$7:$J$98,10,FALSE)</f>
        <v>0</v>
      </c>
      <c r="D26" s="1"/>
    </row>
    <row r="27" spans="1:4" x14ac:dyDescent="0.35">
      <c r="A27" s="10">
        <v>921680554</v>
      </c>
      <c r="B27" s="10" t="s">
        <v>42</v>
      </c>
      <c r="C27" s="13">
        <f>VLOOKUP(A27,'Modell for beregning'!$A$7:$J$98,10,FALSE)</f>
        <v>0</v>
      </c>
      <c r="D27" s="1"/>
    </row>
    <row r="28" spans="1:4" x14ac:dyDescent="0.35">
      <c r="A28" s="10">
        <v>921683057</v>
      </c>
      <c r="B28" s="10" t="s">
        <v>43</v>
      </c>
      <c r="C28" s="13">
        <f>VLOOKUP(A28,'Modell for beregning'!$A$7:$J$98,10,FALSE)</f>
        <v>0</v>
      </c>
      <c r="D28" s="1"/>
    </row>
    <row r="29" spans="1:4" x14ac:dyDescent="0.35">
      <c r="A29" s="10">
        <v>921688679</v>
      </c>
      <c r="B29" s="10" t="s">
        <v>44</v>
      </c>
      <c r="C29" s="13">
        <f>VLOOKUP(A29,'Modell for beregning'!$A$7:$J$98,10,FALSE)</f>
        <v>0</v>
      </c>
      <c r="D29" s="1"/>
    </row>
    <row r="30" spans="1:4" x14ac:dyDescent="0.35">
      <c r="A30" s="10">
        <v>921699905</v>
      </c>
      <c r="B30" s="10" t="s">
        <v>45</v>
      </c>
      <c r="C30" s="13">
        <f>VLOOKUP(A30,'Modell for beregning'!$A$7:$J$98,10,FALSE)</f>
        <v>0</v>
      </c>
      <c r="D30" s="1"/>
    </row>
    <row r="31" spans="1:4" x14ac:dyDescent="0.35">
      <c r="A31" s="10">
        <v>922694435</v>
      </c>
      <c r="B31" s="10" t="s">
        <v>46</v>
      </c>
      <c r="C31" s="13">
        <f>VLOOKUP(A31,'Modell for beregning'!$A$7:$J$98,10,FALSE)</f>
        <v>37908.390599999999</v>
      </c>
      <c r="D31" s="1"/>
    </row>
    <row r="32" spans="1:4" x14ac:dyDescent="0.35">
      <c r="A32" s="10">
        <v>923050612</v>
      </c>
      <c r="B32" s="10" t="s">
        <v>47</v>
      </c>
      <c r="C32" s="13">
        <f>VLOOKUP(A32,'Modell for beregning'!$A$7:$J$98,10,FALSE)</f>
        <v>47664.100400000003</v>
      </c>
      <c r="D32" s="1"/>
    </row>
    <row r="33" spans="1:4" x14ac:dyDescent="0.35">
      <c r="A33" s="10">
        <v>923152601</v>
      </c>
      <c r="B33" s="10" t="s">
        <v>48</v>
      </c>
      <c r="C33" s="13">
        <f>VLOOKUP(A33,'Modell for beregning'!$A$7:$J$98,10,FALSE)</f>
        <v>0</v>
      </c>
      <c r="D33" s="1"/>
    </row>
    <row r="34" spans="1:4" x14ac:dyDescent="0.35">
      <c r="A34" s="10">
        <v>923354204</v>
      </c>
      <c r="B34" s="10" t="s">
        <v>49</v>
      </c>
      <c r="C34" s="13">
        <f>VLOOKUP(A34,'Modell for beregning'!$A$7:$J$98,10,FALSE)</f>
        <v>0</v>
      </c>
      <c r="D34" s="1"/>
    </row>
    <row r="35" spans="1:4" x14ac:dyDescent="0.35">
      <c r="A35" s="10">
        <v>923436596</v>
      </c>
      <c r="B35" s="10" t="s">
        <v>50</v>
      </c>
      <c r="C35" s="13">
        <f>VLOOKUP(A35,'Modell for beregning'!$A$7:$J$98,10,FALSE)</f>
        <v>100244.69560000001</v>
      </c>
      <c r="D35" s="1"/>
    </row>
    <row r="36" spans="1:4" x14ac:dyDescent="0.35">
      <c r="A36" s="10">
        <v>923488960</v>
      </c>
      <c r="B36" s="10" t="s">
        <v>51</v>
      </c>
      <c r="C36" s="13">
        <f>VLOOKUP(A36,'Modell for beregning'!$A$7:$J$98,10,FALSE)</f>
        <v>75065.732600000003</v>
      </c>
      <c r="D36" s="1"/>
    </row>
    <row r="37" spans="1:4" x14ac:dyDescent="0.35">
      <c r="A37" s="10">
        <v>923789324</v>
      </c>
      <c r="B37" s="10" t="s">
        <v>52</v>
      </c>
      <c r="C37" s="13">
        <f>VLOOKUP(A37,'Modell for beregning'!$A$7:$J$98,10,FALSE)</f>
        <v>65486.701999999997</v>
      </c>
      <c r="D37" s="1"/>
    </row>
    <row r="38" spans="1:4" x14ac:dyDescent="0.35">
      <c r="A38" s="10">
        <v>923819177</v>
      </c>
      <c r="B38" s="10" t="s">
        <v>53</v>
      </c>
      <c r="C38" s="13">
        <f>VLOOKUP(A38,'Modell for beregning'!$A$7:$J$98,10,FALSE)</f>
        <v>0</v>
      </c>
      <c r="D38" s="1"/>
    </row>
    <row r="39" spans="1:4" x14ac:dyDescent="0.35">
      <c r="A39" s="10">
        <v>923833706</v>
      </c>
      <c r="B39" s="10" t="s">
        <v>54</v>
      </c>
      <c r="C39" s="13">
        <f>VLOOKUP(A39,'Modell for beregning'!$A$7:$J$98,10,FALSE)</f>
        <v>828740.32759999996</v>
      </c>
      <c r="D39" s="1"/>
    </row>
    <row r="40" spans="1:4" x14ac:dyDescent="0.35">
      <c r="A40" s="10">
        <v>923934138</v>
      </c>
      <c r="B40" s="10" t="s">
        <v>55</v>
      </c>
      <c r="C40" s="13">
        <f>VLOOKUP(A40,'Modell for beregning'!$A$7:$J$98,10,FALSE)</f>
        <v>960794.22790000006</v>
      </c>
      <c r="D40" s="1"/>
    </row>
    <row r="41" spans="1:4" x14ac:dyDescent="0.35">
      <c r="A41" s="10">
        <v>923993355</v>
      </c>
      <c r="B41" s="10" t="s">
        <v>56</v>
      </c>
      <c r="C41" s="13">
        <f>VLOOKUP(A41,'Modell for beregning'!$A$7:$J$98,10,FALSE)</f>
        <v>0</v>
      </c>
      <c r="D41" s="1"/>
    </row>
    <row r="42" spans="1:4" x14ac:dyDescent="0.35">
      <c r="A42" s="10">
        <v>924004150</v>
      </c>
      <c r="B42" s="10" t="s">
        <v>57</v>
      </c>
      <c r="C42" s="13">
        <f>VLOOKUP(A42,'Modell for beregning'!$A$7:$J$98,10,FALSE)</f>
        <v>800151.33889999997</v>
      </c>
      <c r="D42" s="1"/>
    </row>
    <row r="43" spans="1:4" x14ac:dyDescent="0.35">
      <c r="A43" s="10">
        <v>924330678</v>
      </c>
      <c r="B43" s="10" t="s">
        <v>58</v>
      </c>
      <c r="C43" s="13">
        <f>VLOOKUP(A43,'Modell for beregning'!$A$7:$J$98,10,FALSE)</f>
        <v>0</v>
      </c>
      <c r="D43" s="1"/>
    </row>
    <row r="44" spans="1:4" x14ac:dyDescent="0.35">
      <c r="A44" s="10">
        <v>924527994</v>
      </c>
      <c r="B44" s="10" t="s">
        <v>59</v>
      </c>
      <c r="C44" s="13">
        <f>VLOOKUP(A44,'Modell for beregning'!$A$7:$J$98,10,FALSE)</f>
        <v>62657.717600000004</v>
      </c>
      <c r="D44" s="1"/>
    </row>
    <row r="45" spans="1:4" x14ac:dyDescent="0.35">
      <c r="A45" s="10">
        <v>924619260</v>
      </c>
      <c r="B45" s="10" t="s">
        <v>60</v>
      </c>
      <c r="C45" s="13">
        <f>VLOOKUP(A45,'Modell for beregning'!$A$7:$J$98,10,FALSE)</f>
        <v>255611.5974</v>
      </c>
      <c r="D45" s="1"/>
    </row>
    <row r="46" spans="1:4" x14ac:dyDescent="0.35">
      <c r="A46" s="10">
        <v>924862602</v>
      </c>
      <c r="B46" s="10" t="s">
        <v>61</v>
      </c>
      <c r="C46" s="13">
        <f>VLOOKUP(A46,'Modell for beregning'!$A$7:$J$98,10,FALSE)</f>
        <v>486580.05</v>
      </c>
      <c r="D46" s="1"/>
    </row>
    <row r="47" spans="1:4" x14ac:dyDescent="0.35">
      <c r="A47" s="10">
        <v>924868759</v>
      </c>
      <c r="B47" s="10" t="s">
        <v>62</v>
      </c>
      <c r="C47" s="13">
        <f>VLOOKUP(A47,'Modell for beregning'!$A$7:$J$98,10,FALSE)</f>
        <v>0</v>
      </c>
      <c r="D47" s="1"/>
    </row>
    <row r="48" spans="1:4" x14ac:dyDescent="0.35">
      <c r="A48" s="10">
        <v>924934867</v>
      </c>
      <c r="B48" s="10" t="s">
        <v>63</v>
      </c>
      <c r="C48" s="13">
        <f>VLOOKUP(A48,'Modell for beregning'!$A$7:$J$98,10,FALSE)</f>
        <v>0</v>
      </c>
      <c r="D48" s="1"/>
    </row>
    <row r="49" spans="1:4" x14ac:dyDescent="0.35">
      <c r="A49" s="10">
        <v>924940379</v>
      </c>
      <c r="B49" s="10" t="s">
        <v>64</v>
      </c>
      <c r="C49" s="13">
        <f>VLOOKUP(A49,'Modell for beregning'!$A$7:$J$98,10,FALSE)</f>
        <v>1686750.3341999999</v>
      </c>
      <c r="D49" s="1"/>
    </row>
    <row r="50" spans="1:4" x14ac:dyDescent="0.35">
      <c r="A50" s="10">
        <v>925017809</v>
      </c>
      <c r="B50" s="10" t="s">
        <v>65</v>
      </c>
      <c r="C50" s="13">
        <f>VLOOKUP(A50,'Modell for beregning'!$A$7:$J$98,10,FALSE)</f>
        <v>921541.09259999997</v>
      </c>
      <c r="D50" s="1"/>
    </row>
    <row r="51" spans="1:4" x14ac:dyDescent="0.35">
      <c r="A51" s="10">
        <v>925315958</v>
      </c>
      <c r="B51" s="10" t="s">
        <v>66</v>
      </c>
      <c r="C51" s="13">
        <f>VLOOKUP(A51,'Modell for beregning'!$A$7:$J$98,10,FALSE)</f>
        <v>0</v>
      </c>
      <c r="D51" s="1"/>
    </row>
    <row r="52" spans="1:4" x14ac:dyDescent="0.35">
      <c r="A52" s="10">
        <v>925336637</v>
      </c>
      <c r="B52" s="10" t="s">
        <v>67</v>
      </c>
      <c r="C52" s="13">
        <f>VLOOKUP(A52,'Modell for beregning'!$A$7:$J$98,10,FALSE)</f>
        <v>0</v>
      </c>
      <c r="D52" s="1"/>
    </row>
    <row r="53" spans="1:4" x14ac:dyDescent="0.35">
      <c r="A53" s="10">
        <v>925354813</v>
      </c>
      <c r="B53" s="10" t="s">
        <v>68</v>
      </c>
      <c r="C53" s="13">
        <f>VLOOKUP(A53,'Modell for beregning'!$A$7:$J$98,10,FALSE)</f>
        <v>0</v>
      </c>
      <c r="D53" s="1"/>
    </row>
    <row r="54" spans="1:4" x14ac:dyDescent="0.35">
      <c r="A54" s="10">
        <v>925549738</v>
      </c>
      <c r="B54" s="10" t="s">
        <v>69</v>
      </c>
      <c r="C54" s="13">
        <f>VLOOKUP(A54,'Modell for beregning'!$A$7:$J$98,10,FALSE)</f>
        <v>1511699.5024999999</v>
      </c>
      <c r="D54" s="1"/>
    </row>
    <row r="55" spans="1:4" x14ac:dyDescent="0.35">
      <c r="A55" s="10">
        <v>925668389</v>
      </c>
      <c r="B55" s="10" t="s">
        <v>70</v>
      </c>
      <c r="C55" s="13">
        <f>VLOOKUP(A55,'Modell for beregning'!$A$7:$J$98,10,FALSE)</f>
        <v>0</v>
      </c>
      <c r="D55" s="1"/>
    </row>
    <row r="56" spans="1:4" x14ac:dyDescent="0.35">
      <c r="A56" s="10">
        <v>925803375</v>
      </c>
      <c r="B56" s="10" t="s">
        <v>71</v>
      </c>
      <c r="C56" s="13">
        <f>VLOOKUP(A56,'Modell for beregning'!$A$7:$J$98,10,FALSE)</f>
        <v>3660751.9360000002</v>
      </c>
      <c r="D56" s="1"/>
    </row>
    <row r="57" spans="1:4" x14ac:dyDescent="0.35">
      <c r="A57" s="10">
        <v>926377841</v>
      </c>
      <c r="B57" s="10" t="s">
        <v>72</v>
      </c>
      <c r="C57" s="13">
        <f>VLOOKUP(A57,'Modell for beregning'!$A$7:$J$98,10,FALSE)</f>
        <v>0</v>
      </c>
      <c r="D57" s="1"/>
    </row>
    <row r="58" spans="1:4" x14ac:dyDescent="0.35">
      <c r="A58" s="10">
        <v>930187240</v>
      </c>
      <c r="B58" s="10" t="s">
        <v>73</v>
      </c>
      <c r="C58" s="13">
        <f>VLOOKUP(A58,'Modell for beregning'!$A$7:$J$98,10,FALSE)</f>
        <v>256847.10500000001</v>
      </c>
      <c r="D58" s="1"/>
    </row>
    <row r="59" spans="1:4" x14ac:dyDescent="0.35">
      <c r="A59" s="10">
        <v>953181606</v>
      </c>
      <c r="B59" s="10" t="s">
        <v>74</v>
      </c>
      <c r="C59" s="13">
        <f>VLOOKUP(A59,'Modell for beregning'!$A$7:$J$98,10,FALSE)</f>
        <v>0</v>
      </c>
      <c r="D59" s="1"/>
    </row>
    <row r="60" spans="1:4" x14ac:dyDescent="0.35">
      <c r="A60" s="10">
        <v>953681781</v>
      </c>
      <c r="B60" s="10" t="s">
        <v>75</v>
      </c>
      <c r="C60" s="13">
        <f>VLOOKUP(A60,'Modell for beregning'!$A$7:$J$98,10,FALSE)</f>
        <v>115519.18030000001</v>
      </c>
      <c r="D60" s="1"/>
    </row>
    <row r="61" spans="1:4" x14ac:dyDescent="0.35">
      <c r="A61" s="10">
        <v>957896928</v>
      </c>
      <c r="B61" s="10" t="s">
        <v>76</v>
      </c>
      <c r="C61" s="13">
        <f>VLOOKUP(A61,'Modell for beregning'!$A$7:$J$98,10,FALSE)</f>
        <v>10840.111199999999</v>
      </c>
      <c r="D61" s="1"/>
    </row>
    <row r="62" spans="1:4" x14ac:dyDescent="0.35">
      <c r="A62" s="10">
        <v>966731508</v>
      </c>
      <c r="B62" s="10" t="s">
        <v>77</v>
      </c>
      <c r="C62" s="13">
        <f>VLOOKUP(A62,'Modell for beregning'!$A$7:$J$98,10,FALSE)</f>
        <v>1395414.9254000001</v>
      </c>
      <c r="D62" s="1"/>
    </row>
    <row r="63" spans="1:4" x14ac:dyDescent="0.35">
      <c r="A63" s="10">
        <v>967670170</v>
      </c>
      <c r="B63" s="10" t="s">
        <v>78</v>
      </c>
      <c r="C63" s="13">
        <f>VLOOKUP(A63,'Modell for beregning'!$A$7:$J$98,10,FALSE)</f>
        <v>20617.2952</v>
      </c>
      <c r="D63" s="1"/>
    </row>
    <row r="64" spans="1:4" x14ac:dyDescent="0.35">
      <c r="A64" s="10">
        <v>968168134</v>
      </c>
      <c r="B64" s="10" t="s">
        <v>79</v>
      </c>
      <c r="C64" s="13">
        <f>VLOOKUP(A64,'Modell for beregning'!$A$7:$J$98,10,FALSE)</f>
        <v>0</v>
      </c>
      <c r="D64" s="1"/>
    </row>
    <row r="65" spans="1:4" x14ac:dyDescent="0.35">
      <c r="A65" s="10">
        <v>968398083</v>
      </c>
      <c r="B65" s="10" t="s">
        <v>80</v>
      </c>
      <c r="C65" s="13">
        <f>VLOOKUP(A65,'Modell for beregning'!$A$7:$J$98,10,FALSE)</f>
        <v>48597.1152</v>
      </c>
      <c r="D65" s="1"/>
    </row>
    <row r="66" spans="1:4" x14ac:dyDescent="0.35">
      <c r="A66" s="10">
        <v>971058854</v>
      </c>
      <c r="B66" s="10" t="s">
        <v>81</v>
      </c>
      <c r="C66" s="13">
        <f>VLOOKUP(A66,'Modell for beregning'!$A$7:$J$98,10,FALSE)</f>
        <v>0</v>
      </c>
      <c r="D66" s="1"/>
    </row>
    <row r="67" spans="1:4" x14ac:dyDescent="0.35">
      <c r="A67" s="10">
        <v>971589752</v>
      </c>
      <c r="B67" s="10" t="s">
        <v>82</v>
      </c>
      <c r="C67" s="13">
        <f>VLOOKUP(A67,'Modell for beregning'!$A$7:$J$98,10,FALSE)</f>
        <v>325058.8774</v>
      </c>
      <c r="D67" s="1"/>
    </row>
    <row r="68" spans="1:4" x14ac:dyDescent="0.35">
      <c r="A68" s="10">
        <v>976894677</v>
      </c>
      <c r="B68" s="10" t="s">
        <v>84</v>
      </c>
      <c r="C68" s="13">
        <f>VLOOKUP(A68,'Modell for beregning'!$A$7:$J$98,10,FALSE)</f>
        <v>5546.5239000000001</v>
      </c>
      <c r="D68" s="1"/>
    </row>
    <row r="69" spans="1:4" x14ac:dyDescent="0.35">
      <c r="A69" s="10">
        <v>976944801</v>
      </c>
      <c r="B69" s="10" t="s">
        <v>85</v>
      </c>
      <c r="C69" s="13">
        <f>VLOOKUP(A69,'Modell for beregning'!$A$7:$J$98,10,FALSE)</f>
        <v>2256201.5641000001</v>
      </c>
      <c r="D69" s="1"/>
    </row>
    <row r="70" spans="1:4" x14ac:dyDescent="0.35">
      <c r="A70" s="10">
        <v>977285712</v>
      </c>
      <c r="B70" s="10" t="s">
        <v>86</v>
      </c>
      <c r="C70" s="13">
        <f>VLOOKUP(A70,'Modell for beregning'!$A$7:$J$98,10,FALSE)</f>
        <v>1661791.6932999999</v>
      </c>
      <c r="D70" s="1"/>
    </row>
    <row r="71" spans="1:4" x14ac:dyDescent="0.35">
      <c r="A71" s="10">
        <v>978631029</v>
      </c>
      <c r="B71" s="10" t="s">
        <v>87</v>
      </c>
      <c r="C71" s="13">
        <f>VLOOKUP(A71,'Modell for beregning'!$A$7:$J$98,10,FALSE)</f>
        <v>0</v>
      </c>
      <c r="D71" s="1"/>
    </row>
    <row r="72" spans="1:4" x14ac:dyDescent="0.35">
      <c r="A72" s="10">
        <v>979151950</v>
      </c>
      <c r="B72" s="10" t="s">
        <v>88</v>
      </c>
      <c r="C72" s="13">
        <f>VLOOKUP(A72,'Modell for beregning'!$A$7:$J$98,10,FALSE)</f>
        <v>0</v>
      </c>
      <c r="D72" s="1"/>
    </row>
    <row r="73" spans="1:4" x14ac:dyDescent="0.35">
      <c r="A73" s="10">
        <v>979379455</v>
      </c>
      <c r="B73" s="10" t="s">
        <v>89</v>
      </c>
      <c r="C73" s="10">
        <f>VLOOKUP(A73,'Modell for beregning'!$A$7:$J$98,10,FALSE)</f>
        <v>0</v>
      </c>
      <c r="D73" s="1"/>
    </row>
    <row r="74" spans="1:4" x14ac:dyDescent="0.35">
      <c r="A74" s="10">
        <v>979399901</v>
      </c>
      <c r="B74" s="10" t="s">
        <v>90</v>
      </c>
      <c r="C74" s="13">
        <f>VLOOKUP(A74,'Modell for beregning'!$A$7:$J$98,10,FALSE)</f>
        <v>1252016.1883</v>
      </c>
      <c r="D74" s="1"/>
    </row>
    <row r="75" spans="1:4" x14ac:dyDescent="0.35">
      <c r="A75" s="10">
        <v>979422679</v>
      </c>
      <c r="B75" s="10" t="s">
        <v>91</v>
      </c>
      <c r="C75" s="13">
        <f>VLOOKUP(A75,'Modell for beregning'!$A$7:$J$98,10,FALSE)</f>
        <v>39901833.067500003</v>
      </c>
      <c r="D75" s="1"/>
    </row>
    <row r="76" spans="1:4" x14ac:dyDescent="0.35">
      <c r="A76" s="10">
        <v>979497482</v>
      </c>
      <c r="B76" s="10" t="s">
        <v>92</v>
      </c>
      <c r="C76" s="13">
        <f>VLOOKUP(A76,'Modell for beregning'!$A$7:$J$98,10,FALSE)</f>
        <v>128199.9369</v>
      </c>
      <c r="D76" s="1"/>
    </row>
    <row r="77" spans="1:4" x14ac:dyDescent="0.35">
      <c r="A77" s="10">
        <v>980038408</v>
      </c>
      <c r="B77" s="10" t="s">
        <v>93</v>
      </c>
      <c r="C77" s="13">
        <f>VLOOKUP(A77,'Modell for beregning'!$A$7:$J$98,10,FALSE)</f>
        <v>29150558.136599999</v>
      </c>
      <c r="D77" s="1"/>
    </row>
    <row r="78" spans="1:4" x14ac:dyDescent="0.35">
      <c r="A78" s="10">
        <v>980234088</v>
      </c>
      <c r="B78" s="10" t="s">
        <v>94</v>
      </c>
      <c r="C78" s="13">
        <f>VLOOKUP(A78,'Modell for beregning'!$A$7:$J$98,10,FALSE)</f>
        <v>778538.79870000004</v>
      </c>
      <c r="D78" s="1"/>
    </row>
    <row r="79" spans="1:4" x14ac:dyDescent="0.35">
      <c r="A79" s="46">
        <v>980489698</v>
      </c>
      <c r="B79" s="46" t="s">
        <v>95</v>
      </c>
      <c r="C79" s="47">
        <f>VLOOKUP(A79,'Modell for beregning'!$A$7:$J$98,10,FALSE)+ VLOOKUP(985294836, 'Modell for beregning'!$A$7:$K$98,10,FALSE)</f>
        <v>9952872.5715999994</v>
      </c>
      <c r="D79" s="1"/>
    </row>
    <row r="80" spans="1:4" x14ac:dyDescent="0.35">
      <c r="A80" s="10">
        <v>980824586</v>
      </c>
      <c r="B80" s="10" t="s">
        <v>96</v>
      </c>
      <c r="C80" s="13">
        <f>VLOOKUP(A80,'Modell for beregning'!$A$7:$J$98,10,FALSE)</f>
        <v>0</v>
      </c>
      <c r="D80" s="1"/>
    </row>
    <row r="81" spans="1:4" x14ac:dyDescent="0.35">
      <c r="A81" s="10">
        <v>982897327</v>
      </c>
      <c r="B81" s="10" t="s">
        <v>98</v>
      </c>
      <c r="C81" s="13">
        <f>VLOOKUP(A81,'Modell for beregning'!$A$7:$J$98,10,FALSE)</f>
        <v>0</v>
      </c>
      <c r="D81" s="1"/>
    </row>
    <row r="82" spans="1:4" x14ac:dyDescent="0.35">
      <c r="A82" s="46">
        <v>982974011</v>
      </c>
      <c r="B82" s="46" t="s">
        <v>176</v>
      </c>
      <c r="C82" s="47">
        <f>VLOOKUP(A82,'Modell for beregning'!$A$7:$J$98,10,FALSE)+VLOOKUP(981915550,'Modell for beregning'!$A$7:$J$98,10,FALSE)</f>
        <v>35331568.161600001</v>
      </c>
      <c r="D82" s="1"/>
    </row>
    <row r="83" spans="1:4" x14ac:dyDescent="0.35">
      <c r="A83" s="10">
        <v>984882114</v>
      </c>
      <c r="B83" s="10" t="s">
        <v>100</v>
      </c>
      <c r="C83" s="13">
        <f>VLOOKUP(A83,'Modell for beregning'!$A$7:$J$98,10,FALSE)</f>
        <v>0</v>
      </c>
      <c r="D83" s="1"/>
    </row>
    <row r="84" spans="1:4" x14ac:dyDescent="0.35">
      <c r="A84" s="10">
        <v>985411131</v>
      </c>
      <c r="B84" s="10" t="s">
        <v>102</v>
      </c>
      <c r="C84" s="13">
        <f>VLOOKUP(A84,'Modell for beregning'!$A$7:$J$98,10,FALSE)</f>
        <v>0</v>
      </c>
      <c r="D84" s="1"/>
    </row>
    <row r="85" spans="1:4" x14ac:dyDescent="0.35">
      <c r="A85" s="10">
        <v>986347801</v>
      </c>
      <c r="B85" s="10" t="s">
        <v>103</v>
      </c>
      <c r="C85" s="13">
        <f>VLOOKUP(A85,'Modell for beregning'!$A$7:$J$98,10,FALSE)</f>
        <v>0</v>
      </c>
      <c r="D85" s="1"/>
    </row>
    <row r="86" spans="1:4" x14ac:dyDescent="0.35">
      <c r="A86" s="10">
        <v>987059729</v>
      </c>
      <c r="B86" s="10" t="s">
        <v>104</v>
      </c>
      <c r="C86" s="13">
        <f>VLOOKUP(A86,'Modell for beregning'!$A$7:$J$98,10,FALSE)</f>
        <v>4509.2295999999997</v>
      </c>
      <c r="D86" s="1"/>
    </row>
    <row r="87" spans="1:4" x14ac:dyDescent="0.35">
      <c r="A87" s="10">
        <v>987626844</v>
      </c>
      <c r="B87" s="10" t="s">
        <v>105</v>
      </c>
      <c r="C87" s="13">
        <f>VLOOKUP(A87,'Modell for beregning'!$A$7:$J$98,10,FALSE)</f>
        <v>322398.22019999998</v>
      </c>
      <c r="D87" s="1"/>
    </row>
    <row r="88" spans="1:4" x14ac:dyDescent="0.35">
      <c r="A88" s="10">
        <v>988807648</v>
      </c>
      <c r="B88" s="10" t="s">
        <v>106</v>
      </c>
      <c r="C88" s="13">
        <f>VLOOKUP(A88,'Modell for beregning'!$A$7:$J$98,10,FALSE)</f>
        <v>0</v>
      </c>
      <c r="D88" s="1"/>
    </row>
    <row r="89" spans="1:4" x14ac:dyDescent="0.35">
      <c r="A89" s="10">
        <v>997712099</v>
      </c>
      <c r="B89" s="10" t="s">
        <v>107</v>
      </c>
      <c r="C89" s="13">
        <f>VLOOKUP(A89,'Modell for beregning'!$A$7:$J$98,10,FALSE)</f>
        <v>25517.730500000001</v>
      </c>
      <c r="D89" s="1"/>
    </row>
    <row r="90" spans="1:4" x14ac:dyDescent="0.35">
      <c r="A90" s="10">
        <v>998509289</v>
      </c>
      <c r="B90" s="10" t="s">
        <v>108</v>
      </c>
      <c r="C90" s="13">
        <f>VLOOKUP(A90,'Modell for beregning'!$A$7:$J$98,10,FALSE)</f>
        <v>1243053.7672999999</v>
      </c>
      <c r="D9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503D-4195-4C1A-86F4-A3899FF96BD8}">
  <dimension ref="A1:Q99"/>
  <sheetViews>
    <sheetView workbookViewId="0">
      <pane xSplit="2" ySplit="1" topLeftCell="C2" activePane="bottomRight" state="frozen"/>
      <selection pane="topRight" activeCell="I44" sqref="I44"/>
      <selection pane="bottomLeft" activeCell="I44" sqref="I44"/>
      <selection pane="bottomRight" activeCell="J5" sqref="J5"/>
    </sheetView>
  </sheetViews>
  <sheetFormatPr baseColWidth="10" defaultColWidth="9.125" defaultRowHeight="15" x14ac:dyDescent="0.25"/>
  <cols>
    <col min="1" max="1" width="10" style="10" bestFit="1" customWidth="1"/>
    <col min="2" max="2" width="28.5" style="10" bestFit="1" customWidth="1"/>
    <col min="3" max="3" width="11.5" style="10" customWidth="1"/>
    <col min="4" max="4" width="16.125" style="10" customWidth="1"/>
    <col min="5" max="7" width="15.125" style="10" customWidth="1"/>
    <col min="8" max="8" width="12.875" style="10" customWidth="1"/>
    <col min="9" max="9" width="15" style="10" customWidth="1"/>
    <col min="10" max="10" width="14" style="10" customWidth="1"/>
    <col min="11" max="11" width="16.5" style="10" customWidth="1"/>
    <col min="12" max="12" width="12.25" style="10" customWidth="1"/>
    <col min="13" max="16384" width="9.125" style="10"/>
  </cols>
  <sheetData>
    <row r="1" spans="1:17" x14ac:dyDescent="0.25">
      <c r="A1" s="10" t="s">
        <v>0</v>
      </c>
      <c r="B1" s="13">
        <f>F5-I5</f>
        <v>157757251.73381066</v>
      </c>
      <c r="D1" s="16"/>
    </row>
    <row r="2" spans="1:17" x14ac:dyDescent="0.25">
      <c r="A2" s="10" t="s">
        <v>1</v>
      </c>
      <c r="B2" s="12">
        <v>350</v>
      </c>
    </row>
    <row r="3" spans="1:17" x14ac:dyDescent="0.25">
      <c r="B3" s="19" t="s">
        <v>2</v>
      </c>
    </row>
    <row r="4" spans="1:17" x14ac:dyDescent="0.25">
      <c r="E4" s="14"/>
      <c r="F4" s="14"/>
    </row>
    <row r="5" spans="1:17" x14ac:dyDescent="0.25">
      <c r="E5" s="14">
        <f>SUM(E8:E99)</f>
        <v>4286091151.0226116</v>
      </c>
      <c r="F5" s="14">
        <f>SUM(F8:F99)</f>
        <v>1994104791.7029736</v>
      </c>
      <c r="G5" s="14"/>
      <c r="H5" s="14"/>
      <c r="I5" s="14">
        <f>SUM(I8:I99)</f>
        <v>1836347539.9691629</v>
      </c>
      <c r="J5" s="14">
        <f>SUM(J8:J99)</f>
        <v>157757251.73380005</v>
      </c>
      <c r="K5" s="14">
        <f>SUM(K8:K99)</f>
        <v>2291986359.3196373</v>
      </c>
    </row>
    <row r="6" spans="1:17" ht="30" x14ac:dyDescent="0.25">
      <c r="C6" s="31" t="s">
        <v>3</v>
      </c>
      <c r="D6" s="22" t="s">
        <v>4</v>
      </c>
      <c r="E6" s="48" t="s">
        <v>5</v>
      </c>
      <c r="F6" s="49"/>
      <c r="G6" s="50" t="s">
        <v>4</v>
      </c>
      <c r="H6" s="51"/>
      <c r="I6" s="25" t="s">
        <v>6</v>
      </c>
      <c r="J6" s="26" t="s">
        <v>7</v>
      </c>
      <c r="K6" s="26" t="s">
        <v>7</v>
      </c>
      <c r="M6" s="18"/>
    </row>
    <row r="7" spans="1:17" ht="61.5" x14ac:dyDescent="0.35">
      <c r="A7" s="10" t="s">
        <v>8</v>
      </c>
      <c r="B7" s="10" t="s">
        <v>169</v>
      </c>
      <c r="C7" s="20" t="s">
        <v>9</v>
      </c>
      <c r="D7" s="23" t="s">
        <v>10</v>
      </c>
      <c r="E7" s="21" t="s">
        <v>11</v>
      </c>
      <c r="F7" s="21" t="s">
        <v>12</v>
      </c>
      <c r="G7" s="24" t="s">
        <v>13</v>
      </c>
      <c r="H7" s="24" t="s">
        <v>14</v>
      </c>
      <c r="I7" s="21" t="s">
        <v>15</v>
      </c>
      <c r="J7" s="26" t="s">
        <v>16</v>
      </c>
      <c r="K7" s="27" t="s">
        <v>17</v>
      </c>
      <c r="L7" s="10" t="s">
        <v>179</v>
      </c>
      <c r="Q7"/>
    </row>
    <row r="8" spans="1:17" x14ac:dyDescent="0.25">
      <c r="A8" s="10">
        <v>824368082</v>
      </c>
      <c r="B8" s="10" t="s">
        <v>18</v>
      </c>
      <c r="C8" s="15">
        <v>3665</v>
      </c>
      <c r="D8" s="12">
        <f>VLOOKUP(B8,'pris per selskap'!$B$4:$N$94,13,FALSE)</f>
        <v>901.29809910744439</v>
      </c>
      <c r="E8" s="16">
        <f>C8*D8</f>
        <v>3303257.5332287839</v>
      </c>
      <c r="F8" s="16">
        <f>E8-K8</f>
        <v>1307642.8619271638</v>
      </c>
      <c r="G8" s="16">
        <f t="shared" ref="G8:G39" si="0">F8/C8</f>
        <v>356.79204963906244</v>
      </c>
      <c r="H8" s="16">
        <f>IF(G8&gt;$B$2,$B$2,G8)</f>
        <v>350</v>
      </c>
      <c r="I8" s="16">
        <f>H8*C8</f>
        <v>1282750</v>
      </c>
      <c r="J8" s="17">
        <f>ROUND((IF(($B$2&lt;350),((G8-350)*C8),(F8-I8))),4)</f>
        <v>24892.8619</v>
      </c>
      <c r="K8" s="13">
        <v>1995614.6713016201</v>
      </c>
      <c r="N8" s="42"/>
    </row>
    <row r="9" spans="1:17" x14ac:dyDescent="0.25">
      <c r="A9" s="10">
        <v>824701482</v>
      </c>
      <c r="B9" s="10" t="s">
        <v>19</v>
      </c>
      <c r="C9" s="15">
        <v>3859</v>
      </c>
      <c r="D9" s="12">
        <f>VLOOKUP(B9,'pris per selskap'!$B$4:$N$94,13,FALSE)</f>
        <v>901.29809910744439</v>
      </c>
      <c r="E9" s="16">
        <f t="shared" ref="E9:E39" si="1">C9*D9</f>
        <v>3478109.3644556277</v>
      </c>
      <c r="F9" s="16">
        <f t="shared" ref="F9:F39" si="2">E9-K9</f>
        <v>1376860.5195571412</v>
      </c>
      <c r="G9" s="16">
        <f t="shared" si="0"/>
        <v>356.79204963906227</v>
      </c>
      <c r="H9" s="16">
        <f t="shared" ref="H9:H72" si="3">IF(G9&gt;$B$2,$B$2,G9)</f>
        <v>350</v>
      </c>
      <c r="I9" s="16">
        <f t="shared" ref="I9:I39" si="4">H9*C9</f>
        <v>1350650</v>
      </c>
      <c r="J9" s="17">
        <f t="shared" ref="J9:J39" si="5">ROUND((IF(($B$2&lt;350),((G9-350)*C9),(F9-I9))),4)</f>
        <v>26210.5196</v>
      </c>
      <c r="K9" s="13">
        <v>2101248.8448984865</v>
      </c>
      <c r="L9" s="18"/>
      <c r="N9" s="42"/>
      <c r="O9" s="18"/>
      <c r="P9" s="18"/>
    </row>
    <row r="10" spans="1:17" x14ac:dyDescent="0.25">
      <c r="A10" s="10">
        <v>824914982</v>
      </c>
      <c r="B10" s="10" t="s">
        <v>20</v>
      </c>
      <c r="C10" s="15">
        <v>8769</v>
      </c>
      <c r="D10" s="12">
        <f>VLOOKUP(B10,'pris per selskap'!$B$4:$N$94,13,FALSE)</f>
        <v>1007.9544173866163</v>
      </c>
      <c r="E10" s="16">
        <f t="shared" si="1"/>
        <v>8838752.286063239</v>
      </c>
      <c r="F10" s="16">
        <f t="shared" si="2"/>
        <v>4063978.7382749962</v>
      </c>
      <c r="G10" s="16">
        <f t="shared" si="0"/>
        <v>463.44836791823423</v>
      </c>
      <c r="H10" s="16">
        <f t="shared" si="3"/>
        <v>350</v>
      </c>
      <c r="I10" s="16">
        <f t="shared" si="4"/>
        <v>3069150</v>
      </c>
      <c r="J10" s="17">
        <f t="shared" si="5"/>
        <v>994828.73829999997</v>
      </c>
      <c r="K10" s="13">
        <v>4774773.5477882428</v>
      </c>
      <c r="N10" s="42"/>
    </row>
    <row r="11" spans="1:17" x14ac:dyDescent="0.25">
      <c r="A11" s="10">
        <v>877051412</v>
      </c>
      <c r="B11" s="10" t="s">
        <v>21</v>
      </c>
      <c r="C11" s="15">
        <v>1918</v>
      </c>
      <c r="D11" s="12">
        <f>VLOOKUP(B11,'pris per selskap'!$B$4:$N$94,13,FALSE)</f>
        <v>901.29809910744439</v>
      </c>
      <c r="E11" s="16">
        <f t="shared" si="1"/>
        <v>1728689.7540880784</v>
      </c>
      <c r="F11" s="16">
        <f t="shared" si="2"/>
        <v>684327.15120772168</v>
      </c>
      <c r="G11" s="16">
        <f t="shared" si="0"/>
        <v>356.79204963906238</v>
      </c>
      <c r="H11" s="16">
        <f t="shared" si="3"/>
        <v>350</v>
      </c>
      <c r="I11" s="16">
        <f t="shared" si="4"/>
        <v>671300</v>
      </c>
      <c r="J11" s="17">
        <f t="shared" si="5"/>
        <v>13027.1512</v>
      </c>
      <c r="K11" s="13">
        <v>1044362.6028803567</v>
      </c>
      <c r="N11" s="42"/>
    </row>
    <row r="12" spans="1:17" x14ac:dyDescent="0.25">
      <c r="A12" s="10">
        <v>882783022</v>
      </c>
      <c r="B12" s="10" t="s">
        <v>22</v>
      </c>
      <c r="C12" s="15">
        <v>18878</v>
      </c>
      <c r="D12" s="12">
        <f>VLOOKUP(B12,'pris per selskap'!$B$4:$N$94,13,FALSE)</f>
        <v>901.29809910744439</v>
      </c>
      <c r="E12" s="16">
        <f t="shared" si="1"/>
        <v>17014705.514950335</v>
      </c>
      <c r="F12" s="16">
        <f t="shared" si="2"/>
        <v>6735520.3130862173</v>
      </c>
      <c r="G12" s="16">
        <f t="shared" si="0"/>
        <v>356.79204963906227</v>
      </c>
      <c r="H12" s="16">
        <f t="shared" si="3"/>
        <v>350</v>
      </c>
      <c r="I12" s="16">
        <f t="shared" si="4"/>
        <v>6607300</v>
      </c>
      <c r="J12" s="17">
        <f t="shared" si="5"/>
        <v>128220.3131</v>
      </c>
      <c r="K12" s="13">
        <v>10279185.201864118</v>
      </c>
      <c r="N12" s="42"/>
    </row>
    <row r="13" spans="1:17" x14ac:dyDescent="0.25">
      <c r="A13" s="10">
        <v>912631532</v>
      </c>
      <c r="B13" s="10" t="s">
        <v>23</v>
      </c>
      <c r="C13" s="15">
        <v>165652</v>
      </c>
      <c r="D13" s="12">
        <f>VLOOKUP(B13,'pris per selskap'!$B$4:$N$94,13,FALSE)</f>
        <v>482.19213922458988</v>
      </c>
      <c r="E13" s="16">
        <f t="shared" si="1"/>
        <v>79876092.24683176</v>
      </c>
      <c r="F13" s="16">
        <f t="shared" si="2"/>
        <v>47567276.148602813</v>
      </c>
      <c r="G13" s="16">
        <f t="shared" si="0"/>
        <v>287.15183727695899</v>
      </c>
      <c r="H13" s="16">
        <f t="shared" si="3"/>
        <v>287.15183727695899</v>
      </c>
      <c r="I13" s="16">
        <f t="shared" si="4"/>
        <v>47567276.148602813</v>
      </c>
      <c r="J13" s="17">
        <f t="shared" si="5"/>
        <v>0</v>
      </c>
      <c r="K13" s="13">
        <v>32308816.09822895</v>
      </c>
      <c r="N13" s="43"/>
    </row>
    <row r="14" spans="1:17" x14ac:dyDescent="0.25">
      <c r="A14" s="10">
        <v>914385261</v>
      </c>
      <c r="B14" s="10" t="s">
        <v>24</v>
      </c>
      <c r="C14" s="15">
        <v>9168</v>
      </c>
      <c r="D14" s="12">
        <f>VLOOKUP(B14,'pris per selskap'!$B$4:$N$94,13,FALSE)</f>
        <v>371.80645876950479</v>
      </c>
      <c r="E14" s="16">
        <f t="shared" si="1"/>
        <v>3408721.6139988201</v>
      </c>
      <c r="F14" s="16">
        <f t="shared" si="2"/>
        <v>2723130.7635549074</v>
      </c>
      <c r="G14" s="16">
        <f t="shared" si="0"/>
        <v>297.02560684499429</v>
      </c>
      <c r="H14" s="16">
        <f t="shared" si="3"/>
        <v>297.02560684499429</v>
      </c>
      <c r="I14" s="16">
        <f t="shared" si="4"/>
        <v>2723130.7635549074</v>
      </c>
      <c r="J14" s="17">
        <f t="shared" si="5"/>
        <v>0</v>
      </c>
      <c r="K14" s="13">
        <v>685590.85044391244</v>
      </c>
      <c r="N14" s="43"/>
    </row>
    <row r="15" spans="1:17" x14ac:dyDescent="0.25">
      <c r="A15" s="10">
        <v>915635857</v>
      </c>
      <c r="B15" s="10" t="s">
        <v>25</v>
      </c>
      <c r="C15" s="15">
        <v>116549</v>
      </c>
      <c r="D15" s="12">
        <f>VLOOKUP(B15,'pris per selskap'!$B$4:$N$94,13,FALSE)</f>
        <v>1007.9544173866163</v>
      </c>
      <c r="E15" s="16">
        <f t="shared" si="1"/>
        <v>117476079.39199275</v>
      </c>
      <c r="F15" s="16">
        <f t="shared" si="2"/>
        <v>54014443.832502283</v>
      </c>
      <c r="G15" s="16">
        <f t="shared" si="0"/>
        <v>463.44836791823423</v>
      </c>
      <c r="H15" s="16">
        <f t="shared" si="3"/>
        <v>350</v>
      </c>
      <c r="I15" s="16">
        <f t="shared" si="4"/>
        <v>40792150</v>
      </c>
      <c r="J15" s="17">
        <f t="shared" si="5"/>
        <v>13222293.8325</v>
      </c>
      <c r="K15" s="13">
        <v>63461635.559490465</v>
      </c>
      <c r="N15" s="42"/>
    </row>
    <row r="16" spans="1:17" x14ac:dyDescent="0.25">
      <c r="A16" s="10">
        <v>915729290</v>
      </c>
      <c r="B16" s="10" t="s">
        <v>26</v>
      </c>
      <c r="C16" s="15">
        <v>11694</v>
      </c>
      <c r="D16" s="12">
        <f>VLOOKUP(B16,'pris per selskap'!$B$4:$N$94,13,FALSE)</f>
        <v>1007.9544173866163</v>
      </c>
      <c r="E16" s="16">
        <f t="shared" si="1"/>
        <v>11787018.956919091</v>
      </c>
      <c r="F16" s="16">
        <f t="shared" si="2"/>
        <v>5419565.2144358307</v>
      </c>
      <c r="G16" s="16">
        <f t="shared" si="0"/>
        <v>463.44836791823423</v>
      </c>
      <c r="H16" s="16">
        <f t="shared" si="3"/>
        <v>350</v>
      </c>
      <c r="I16" s="16">
        <f t="shared" si="4"/>
        <v>4092900</v>
      </c>
      <c r="J16" s="17">
        <f t="shared" si="5"/>
        <v>1326665.2143999999</v>
      </c>
      <c r="K16" s="13">
        <v>6367453.7424832601</v>
      </c>
      <c r="N16" s="42"/>
    </row>
    <row r="17" spans="1:14" x14ac:dyDescent="0.25">
      <c r="A17" s="10">
        <v>916319908</v>
      </c>
      <c r="B17" s="10" t="s">
        <v>27</v>
      </c>
      <c r="C17" s="15">
        <v>29924</v>
      </c>
      <c r="D17" s="12">
        <f>VLOOKUP(B17,'pris per selskap'!$B$4:$N$94,13,FALSE)</f>
        <v>901.29809910744439</v>
      </c>
      <c r="E17" s="16">
        <f t="shared" si="1"/>
        <v>26970444.317691166</v>
      </c>
      <c r="F17" s="16">
        <f t="shared" si="2"/>
        <v>10676645.293399299</v>
      </c>
      <c r="G17" s="16">
        <f t="shared" si="0"/>
        <v>356.79204963906227</v>
      </c>
      <c r="H17" s="16">
        <f t="shared" si="3"/>
        <v>350</v>
      </c>
      <c r="I17" s="16">
        <f t="shared" si="4"/>
        <v>10473400</v>
      </c>
      <c r="J17" s="17">
        <f t="shared" si="5"/>
        <v>203245.2934</v>
      </c>
      <c r="K17" s="13">
        <v>16293799.024291867</v>
      </c>
      <c r="N17" s="42"/>
    </row>
    <row r="18" spans="1:14" x14ac:dyDescent="0.25">
      <c r="A18" s="10">
        <v>916574894</v>
      </c>
      <c r="B18" s="10" t="s">
        <v>28</v>
      </c>
      <c r="C18" s="15">
        <v>7759</v>
      </c>
      <c r="D18" s="12">
        <f>VLOOKUP(B18,'pris per selskap'!$B$4:$N$94,13,FALSE)</f>
        <v>1007.9544173866163</v>
      </c>
      <c r="E18" s="16">
        <f t="shared" si="1"/>
        <v>7820718.3245027559</v>
      </c>
      <c r="F18" s="16">
        <f t="shared" si="2"/>
        <v>3595895.886677579</v>
      </c>
      <c r="G18" s="16">
        <f t="shared" si="0"/>
        <v>463.44836791823417</v>
      </c>
      <c r="H18" s="16">
        <f t="shared" si="3"/>
        <v>350</v>
      </c>
      <c r="I18" s="16">
        <f t="shared" si="4"/>
        <v>2715650</v>
      </c>
      <c r="J18" s="17">
        <f t="shared" si="5"/>
        <v>880245.88670000003</v>
      </c>
      <c r="K18" s="13">
        <v>4224822.4378251769</v>
      </c>
      <c r="N18" s="42"/>
    </row>
    <row r="19" spans="1:14" x14ac:dyDescent="0.25">
      <c r="A19" s="10">
        <v>916763476</v>
      </c>
      <c r="B19" s="10" t="s">
        <v>29</v>
      </c>
      <c r="C19" s="15">
        <v>970</v>
      </c>
      <c r="D19" s="12">
        <f>VLOOKUP(B19,'pris per selskap'!$B$4:$N$94,13,FALSE)</f>
        <v>1007.9544173866163</v>
      </c>
      <c r="E19" s="16">
        <f t="shared" si="1"/>
        <v>977715.78486501786</v>
      </c>
      <c r="F19" s="16">
        <f t="shared" si="2"/>
        <v>449544.91688068723</v>
      </c>
      <c r="G19" s="16">
        <f t="shared" si="0"/>
        <v>463.44836791823428</v>
      </c>
      <c r="H19" s="16">
        <f t="shared" si="3"/>
        <v>350</v>
      </c>
      <c r="I19" s="16">
        <f t="shared" si="4"/>
        <v>339500</v>
      </c>
      <c r="J19" s="17">
        <f t="shared" si="5"/>
        <v>110044.9169</v>
      </c>
      <c r="K19" s="13">
        <v>528170.86798433063</v>
      </c>
      <c r="N19" s="42"/>
    </row>
    <row r="20" spans="1:14" x14ac:dyDescent="0.25">
      <c r="A20" s="10">
        <v>917424799</v>
      </c>
      <c r="B20" s="10" t="s">
        <v>30</v>
      </c>
      <c r="C20" s="15">
        <v>142267</v>
      </c>
      <c r="D20" s="12">
        <f>VLOOKUP(B20,'pris per selskap'!$B$4:$N$94,13,FALSE)</f>
        <v>371.80645876950479</v>
      </c>
      <c r="E20" s="16">
        <f t="shared" si="1"/>
        <v>52895789.469761141</v>
      </c>
      <c r="F20" s="16">
        <f t="shared" si="2"/>
        <v>42256942.009016804</v>
      </c>
      <c r="G20" s="16">
        <f t="shared" si="0"/>
        <v>297.02560684499429</v>
      </c>
      <c r="H20" s="16">
        <f t="shared" si="3"/>
        <v>297.02560684499429</v>
      </c>
      <c r="I20" s="16">
        <f t="shared" si="4"/>
        <v>42256942.009016804</v>
      </c>
      <c r="J20" s="17">
        <f t="shared" si="5"/>
        <v>0</v>
      </c>
      <c r="K20" s="13">
        <v>10638847.460744338</v>
      </c>
      <c r="N20" s="43"/>
    </row>
    <row r="21" spans="1:14" x14ac:dyDescent="0.25">
      <c r="A21" s="10">
        <v>917537534</v>
      </c>
      <c r="B21" s="10" t="s">
        <v>31</v>
      </c>
      <c r="C21" s="15">
        <v>9279</v>
      </c>
      <c r="D21" s="12">
        <f>VLOOKUP(B21,'pris per selskap'!$B$4:$N$94,13,FALSE)</f>
        <v>914.3827614313459</v>
      </c>
      <c r="E21" s="16">
        <f t="shared" si="1"/>
        <v>8484557.6433214583</v>
      </c>
      <c r="F21" s="16">
        <f t="shared" si="2"/>
        <v>3467834.1946319137</v>
      </c>
      <c r="G21" s="16">
        <f t="shared" si="0"/>
        <v>373.72930214806701</v>
      </c>
      <c r="H21" s="16">
        <f t="shared" si="3"/>
        <v>350</v>
      </c>
      <c r="I21" s="16">
        <f t="shared" si="4"/>
        <v>3247650</v>
      </c>
      <c r="J21" s="17">
        <f t="shared" si="5"/>
        <v>220184.19459999999</v>
      </c>
      <c r="K21" s="13">
        <v>5016723.4486895446</v>
      </c>
      <c r="N21" s="43"/>
    </row>
    <row r="22" spans="1:14" x14ac:dyDescent="0.25">
      <c r="A22" s="10">
        <v>917743193</v>
      </c>
      <c r="B22" s="10" t="s">
        <v>32</v>
      </c>
      <c r="C22" s="15">
        <v>9766</v>
      </c>
      <c r="D22" s="12">
        <f>VLOOKUP(B22,'pris per selskap'!$B$4:$N$94,13,FALSE)</f>
        <v>901.29809910744439</v>
      </c>
      <c r="E22" s="16">
        <f t="shared" si="1"/>
        <v>8802077.2358833011</v>
      </c>
      <c r="F22" s="16">
        <f t="shared" si="2"/>
        <v>3484431.1567750815</v>
      </c>
      <c r="G22" s="16">
        <f t="shared" si="0"/>
        <v>356.79204963906221</v>
      </c>
      <c r="H22" s="16">
        <f t="shared" si="3"/>
        <v>350</v>
      </c>
      <c r="I22" s="16">
        <f t="shared" si="4"/>
        <v>3418100</v>
      </c>
      <c r="J22" s="17">
        <f t="shared" si="5"/>
        <v>66331.156799999997</v>
      </c>
      <c r="K22" s="13">
        <v>5317646.0791082196</v>
      </c>
      <c r="N22" s="43"/>
    </row>
    <row r="23" spans="1:14" x14ac:dyDescent="0.25">
      <c r="A23" s="10">
        <v>917856222</v>
      </c>
      <c r="B23" s="10" t="s">
        <v>33</v>
      </c>
      <c r="C23" s="15">
        <v>21630</v>
      </c>
      <c r="D23" s="12">
        <f>VLOOKUP(B23,'pris per selskap'!$B$4:$N$94,13,FALSE)</f>
        <v>901.29809910744439</v>
      </c>
      <c r="E23" s="16">
        <f t="shared" si="1"/>
        <v>19495077.883694023</v>
      </c>
      <c r="F23" s="16">
        <f t="shared" si="2"/>
        <v>7717412.0336929187</v>
      </c>
      <c r="G23" s="16">
        <f t="shared" si="0"/>
        <v>356.79204963906233</v>
      </c>
      <c r="H23" s="16">
        <f t="shared" si="3"/>
        <v>350</v>
      </c>
      <c r="I23" s="16">
        <f t="shared" si="4"/>
        <v>7570500</v>
      </c>
      <c r="J23" s="17">
        <f t="shared" si="5"/>
        <v>146912.0337</v>
      </c>
      <c r="K23" s="13">
        <v>11777665.850001104</v>
      </c>
      <c r="N23" s="43"/>
    </row>
    <row r="24" spans="1:14" x14ac:dyDescent="0.25">
      <c r="A24" s="10">
        <v>917983550</v>
      </c>
      <c r="B24" s="10" t="s">
        <v>34</v>
      </c>
      <c r="C24" s="15">
        <v>8690</v>
      </c>
      <c r="D24" s="12">
        <f>VLOOKUP(B24,'pris per selskap'!$B$4:$N$94,13,FALSE)</f>
        <v>371.80645876950479</v>
      </c>
      <c r="E24" s="16">
        <f t="shared" si="1"/>
        <v>3230998.1267069965</v>
      </c>
      <c r="F24" s="16">
        <f t="shared" si="2"/>
        <v>2581152.5234829998</v>
      </c>
      <c r="G24" s="16">
        <f t="shared" si="0"/>
        <v>297.02560684499423</v>
      </c>
      <c r="H24" s="16">
        <f t="shared" si="3"/>
        <v>297.02560684499423</v>
      </c>
      <c r="I24" s="16">
        <f t="shared" si="4"/>
        <v>2581152.5234829998</v>
      </c>
      <c r="J24" s="17">
        <f t="shared" si="5"/>
        <v>0</v>
      </c>
      <c r="K24" s="13">
        <v>649845.60322399647</v>
      </c>
      <c r="N24" s="43"/>
    </row>
    <row r="25" spans="1:14" x14ac:dyDescent="0.25">
      <c r="A25" s="10">
        <v>918312730</v>
      </c>
      <c r="B25" s="10" t="s">
        <v>35</v>
      </c>
      <c r="C25" s="15">
        <v>21560</v>
      </c>
      <c r="D25" s="12">
        <f>VLOOKUP(B25,'pris per selskap'!$B$4:$N$94,13,FALSE)</f>
        <v>1007.9544173866163</v>
      </c>
      <c r="E25" s="16">
        <f t="shared" si="1"/>
        <v>21731497.238855448</v>
      </c>
      <c r="F25" s="16">
        <f t="shared" si="2"/>
        <v>9991946.8123171292</v>
      </c>
      <c r="G25" s="16">
        <f t="shared" si="0"/>
        <v>463.44836791823417</v>
      </c>
      <c r="H25" s="16">
        <f t="shared" si="3"/>
        <v>350</v>
      </c>
      <c r="I25" s="16">
        <f t="shared" si="4"/>
        <v>7546000</v>
      </c>
      <c r="J25" s="17">
        <f t="shared" si="5"/>
        <v>2445946.8122999999</v>
      </c>
      <c r="K25" s="13">
        <v>11739550.426538318</v>
      </c>
      <c r="N25" s="43"/>
    </row>
    <row r="26" spans="1:14" x14ac:dyDescent="0.25">
      <c r="A26" s="10">
        <v>918999361</v>
      </c>
      <c r="B26" s="10" t="s">
        <v>36</v>
      </c>
      <c r="C26" s="15">
        <v>20341</v>
      </c>
      <c r="D26" s="12">
        <f>VLOOKUP(B26,'pris per selskap'!$B$4:$N$94,13,FALSE)</f>
        <v>898.57530481305184</v>
      </c>
      <c r="E26" s="16">
        <f t="shared" si="1"/>
        <v>18277920.275202289</v>
      </c>
      <c r="F26" s="16">
        <f t="shared" si="2"/>
        <v>7293726.8823772632</v>
      </c>
      <c r="G26" s="16">
        <f t="shared" si="0"/>
        <v>358.57267992612276</v>
      </c>
      <c r="H26" s="16">
        <f t="shared" si="3"/>
        <v>350</v>
      </c>
      <c r="I26" s="16">
        <f t="shared" si="4"/>
        <v>7119350</v>
      </c>
      <c r="J26" s="17">
        <f t="shared" si="5"/>
        <v>174376.8824</v>
      </c>
      <c r="K26" s="13">
        <v>10984193.392825026</v>
      </c>
      <c r="N26" s="43"/>
    </row>
    <row r="27" spans="1:14" x14ac:dyDescent="0.25">
      <c r="A27" s="10">
        <v>919173122</v>
      </c>
      <c r="B27" s="10" t="s">
        <v>37</v>
      </c>
      <c r="C27" s="15">
        <v>8788</v>
      </c>
      <c r="D27" s="12">
        <f>VLOOKUP(B27,'pris per selskap'!$B$4:$N$94,13,FALSE)</f>
        <v>371.80645876950479</v>
      </c>
      <c r="E27" s="16">
        <f t="shared" si="1"/>
        <v>3267435.1596664079</v>
      </c>
      <c r="F27" s="16">
        <f t="shared" si="2"/>
        <v>2610261.0329538095</v>
      </c>
      <c r="G27" s="16">
        <f t="shared" si="0"/>
        <v>297.02560684499423</v>
      </c>
      <c r="H27" s="16">
        <f t="shared" si="3"/>
        <v>297.02560684499423</v>
      </c>
      <c r="I27" s="16">
        <f t="shared" si="4"/>
        <v>2610261.0329538095</v>
      </c>
      <c r="J27" s="17">
        <f t="shared" si="5"/>
        <v>0</v>
      </c>
      <c r="K27" s="13">
        <v>657174.12671259849</v>
      </c>
      <c r="N27" s="43"/>
    </row>
    <row r="28" spans="1:14" x14ac:dyDescent="0.25">
      <c r="A28" s="10">
        <v>919415096</v>
      </c>
      <c r="B28" s="10" t="s">
        <v>38</v>
      </c>
      <c r="C28" s="15">
        <v>12654</v>
      </c>
      <c r="D28" s="12">
        <f>VLOOKUP(B28,'pris per selskap'!$B$4:$N$94,13,FALSE)</f>
        <v>898.57530481305184</v>
      </c>
      <c r="E28" s="16">
        <f t="shared" si="1"/>
        <v>11370571.907104358</v>
      </c>
      <c r="F28" s="16">
        <f t="shared" si="2"/>
        <v>4537378.6917851577</v>
      </c>
      <c r="G28" s="16">
        <f t="shared" si="0"/>
        <v>358.57267992612276</v>
      </c>
      <c r="H28" s="16">
        <f t="shared" si="3"/>
        <v>350</v>
      </c>
      <c r="I28" s="16">
        <f t="shared" si="4"/>
        <v>4428900</v>
      </c>
      <c r="J28" s="17">
        <f t="shared" si="5"/>
        <v>108478.6918</v>
      </c>
      <c r="K28" s="13">
        <v>6833193.2153192004</v>
      </c>
      <c r="N28" s="43"/>
    </row>
    <row r="29" spans="1:14" x14ac:dyDescent="0.25">
      <c r="A29" s="10">
        <v>919884452</v>
      </c>
      <c r="B29" s="10" t="s">
        <v>39</v>
      </c>
      <c r="C29" s="15">
        <v>6938</v>
      </c>
      <c r="D29" s="12">
        <f>VLOOKUP(B29,'pris per selskap'!$B$4:$N$94,13,FALSE)</f>
        <v>901.29809910744439</v>
      </c>
      <c r="E29" s="16">
        <f t="shared" si="1"/>
        <v>6253206.2116074488</v>
      </c>
      <c r="F29" s="16">
        <f t="shared" si="2"/>
        <v>2475423.2403958142</v>
      </c>
      <c r="G29" s="16">
        <f t="shared" si="0"/>
        <v>356.79204963906227</v>
      </c>
      <c r="H29" s="16">
        <f t="shared" si="3"/>
        <v>350</v>
      </c>
      <c r="I29" s="16">
        <f t="shared" si="4"/>
        <v>2428300</v>
      </c>
      <c r="J29" s="17">
        <f t="shared" si="5"/>
        <v>47123.240400000002</v>
      </c>
      <c r="K29" s="13">
        <v>3777782.9712116346</v>
      </c>
      <c r="N29" s="43"/>
    </row>
    <row r="30" spans="1:14" x14ac:dyDescent="0.25">
      <c r="A30" s="10">
        <v>920295975</v>
      </c>
      <c r="B30" s="10" t="s">
        <v>40</v>
      </c>
      <c r="C30" s="15">
        <v>2429</v>
      </c>
      <c r="D30" s="12">
        <f>VLOOKUP(B30,'pris per selskap'!$B$4:$N$94,13,FALSE)</f>
        <v>482.19213922458988</v>
      </c>
      <c r="E30" s="16">
        <f t="shared" si="1"/>
        <v>1171244.7061765287</v>
      </c>
      <c r="F30" s="16">
        <f t="shared" si="2"/>
        <v>697491.8127457333</v>
      </c>
      <c r="G30" s="16">
        <f t="shared" si="0"/>
        <v>287.15183727695893</v>
      </c>
      <c r="H30" s="16">
        <f t="shared" si="3"/>
        <v>287.15183727695893</v>
      </c>
      <c r="I30" s="16">
        <f t="shared" si="4"/>
        <v>697491.81274573319</v>
      </c>
      <c r="J30" s="17">
        <f t="shared" si="5"/>
        <v>0</v>
      </c>
      <c r="K30" s="13">
        <v>473752.8934307954</v>
      </c>
      <c r="N30" s="43"/>
    </row>
    <row r="31" spans="1:14" x14ac:dyDescent="0.25">
      <c r="A31" s="10">
        <v>921025610</v>
      </c>
      <c r="B31" s="10" t="s">
        <v>41</v>
      </c>
      <c r="C31" s="15">
        <v>6636</v>
      </c>
      <c r="D31" s="12">
        <f>VLOOKUP(B31,'pris per selskap'!$B$4:$N$94,13,FALSE)</f>
        <v>371.80645876950479</v>
      </c>
      <c r="E31" s="16">
        <f t="shared" si="1"/>
        <v>2467307.6603944339</v>
      </c>
      <c r="F31" s="16">
        <f t="shared" si="2"/>
        <v>1971061.9270233822</v>
      </c>
      <c r="G31" s="16">
        <f t="shared" si="0"/>
        <v>297.02560684499429</v>
      </c>
      <c r="H31" s="16">
        <f t="shared" si="3"/>
        <v>297.02560684499429</v>
      </c>
      <c r="I31" s="16">
        <f t="shared" si="4"/>
        <v>1971061.9270233822</v>
      </c>
      <c r="J31" s="17">
        <f t="shared" si="5"/>
        <v>0</v>
      </c>
      <c r="K31" s="13">
        <v>496245.73337105179</v>
      </c>
      <c r="N31" s="43"/>
    </row>
    <row r="32" spans="1:14" x14ac:dyDescent="0.25">
      <c r="A32" s="10">
        <v>921680554</v>
      </c>
      <c r="B32" s="10" t="s">
        <v>42</v>
      </c>
      <c r="C32" s="15">
        <v>6689</v>
      </c>
      <c r="D32" s="12">
        <f>VLOOKUP(B32,'pris per selskap'!$B$4:$N$94,13,FALSE)</f>
        <v>371.80645876950479</v>
      </c>
      <c r="E32" s="16">
        <f t="shared" si="1"/>
        <v>2487013.4027092177</v>
      </c>
      <c r="F32" s="16">
        <f t="shared" si="2"/>
        <v>1986804.2841861667</v>
      </c>
      <c r="G32" s="16">
        <f t="shared" si="0"/>
        <v>297.02560684499429</v>
      </c>
      <c r="H32" s="16">
        <f t="shared" si="3"/>
        <v>297.02560684499429</v>
      </c>
      <c r="I32" s="16">
        <f t="shared" si="4"/>
        <v>1986804.2841861667</v>
      </c>
      <c r="J32" s="17">
        <f t="shared" si="5"/>
        <v>0</v>
      </c>
      <c r="K32" s="13">
        <v>500209.11852305091</v>
      </c>
      <c r="N32" s="43"/>
    </row>
    <row r="33" spans="1:14" x14ac:dyDescent="0.25">
      <c r="A33" s="10">
        <v>921683057</v>
      </c>
      <c r="B33" s="10" t="s">
        <v>43</v>
      </c>
      <c r="C33" s="15">
        <v>19106</v>
      </c>
      <c r="D33" s="12">
        <f>VLOOKUP(B33,'pris per selskap'!$B$4:$N$94,13,FALSE)</f>
        <v>371.80645876950479</v>
      </c>
      <c r="E33" s="16">
        <f t="shared" si="1"/>
        <v>7103734.2012501583</v>
      </c>
      <c r="F33" s="16">
        <f t="shared" si="2"/>
        <v>5674971.2443804601</v>
      </c>
      <c r="G33" s="16">
        <f t="shared" si="0"/>
        <v>297.02560684499423</v>
      </c>
      <c r="H33" s="16">
        <f t="shared" si="3"/>
        <v>297.02560684499423</v>
      </c>
      <c r="I33" s="16">
        <f t="shared" si="4"/>
        <v>5674971.2443804601</v>
      </c>
      <c r="J33" s="17">
        <f t="shared" si="5"/>
        <v>0</v>
      </c>
      <c r="K33" s="13">
        <v>1428762.9568696981</v>
      </c>
      <c r="N33" s="43"/>
    </row>
    <row r="34" spans="1:14" x14ac:dyDescent="0.25">
      <c r="A34" s="10">
        <v>921688679</v>
      </c>
      <c r="B34" s="10" t="s">
        <v>44</v>
      </c>
      <c r="C34" s="15">
        <v>40809</v>
      </c>
      <c r="D34" s="12">
        <f>VLOOKUP(B34,'pris per selskap'!$B$4:$N$94,13,FALSE)</f>
        <v>482.19213922458988</v>
      </c>
      <c r="E34" s="16">
        <f t="shared" si="1"/>
        <v>19677779.009616289</v>
      </c>
      <c r="F34" s="16">
        <f t="shared" si="2"/>
        <v>11718379.327435423</v>
      </c>
      <c r="G34" s="16">
        <f t="shared" si="0"/>
        <v>287.15183727695904</v>
      </c>
      <c r="H34" s="16">
        <f t="shared" si="3"/>
        <v>287.15183727695904</v>
      </c>
      <c r="I34" s="16">
        <f t="shared" si="4"/>
        <v>11718379.327435421</v>
      </c>
      <c r="J34" s="17">
        <f t="shared" si="5"/>
        <v>0</v>
      </c>
      <c r="K34" s="13">
        <v>7959399.6821808675</v>
      </c>
      <c r="N34" s="43"/>
    </row>
    <row r="35" spans="1:14" x14ac:dyDescent="0.25">
      <c r="A35" s="10">
        <v>921699905</v>
      </c>
      <c r="B35" s="10" t="s">
        <v>45</v>
      </c>
      <c r="C35" s="15">
        <v>1196</v>
      </c>
      <c r="D35" s="12">
        <f>VLOOKUP(B35,'pris per selskap'!$B$4:$N$94,13,FALSE)</f>
        <v>482.19213922458988</v>
      </c>
      <c r="E35" s="16">
        <f t="shared" si="1"/>
        <v>576701.79851260944</v>
      </c>
      <c r="F35" s="16">
        <f t="shared" si="2"/>
        <v>343433.59738324292</v>
      </c>
      <c r="G35" s="16">
        <f t="shared" si="0"/>
        <v>287.15183727695899</v>
      </c>
      <c r="H35" s="16">
        <f t="shared" si="3"/>
        <v>287.15183727695899</v>
      </c>
      <c r="I35" s="16">
        <f t="shared" si="4"/>
        <v>343433.59738324297</v>
      </c>
      <c r="J35" s="17">
        <f t="shared" si="5"/>
        <v>0</v>
      </c>
      <c r="K35" s="13">
        <v>233268.20112936653</v>
      </c>
      <c r="L35" s="10" t="s">
        <v>172</v>
      </c>
      <c r="N35" s="43"/>
    </row>
    <row r="36" spans="1:14" x14ac:dyDescent="0.25">
      <c r="A36" s="10">
        <v>922694435</v>
      </c>
      <c r="B36" s="10" t="s">
        <v>46</v>
      </c>
      <c r="C36" s="15">
        <v>4422</v>
      </c>
      <c r="D36" s="12">
        <f>VLOOKUP(B36,'pris per selskap'!$B$4:$N$94,13,FALSE)</f>
        <v>898.57530481305184</v>
      </c>
      <c r="E36" s="16">
        <f t="shared" si="1"/>
        <v>3973499.9978833152</v>
      </c>
      <c r="F36" s="16">
        <f t="shared" si="2"/>
        <v>1585608.3906333144</v>
      </c>
      <c r="G36" s="16">
        <f t="shared" si="0"/>
        <v>358.57267992612265</v>
      </c>
      <c r="H36" s="16">
        <f t="shared" si="3"/>
        <v>350</v>
      </c>
      <c r="I36" s="16">
        <f t="shared" si="4"/>
        <v>1547700</v>
      </c>
      <c r="J36" s="17">
        <f t="shared" si="5"/>
        <v>37908.390599999999</v>
      </c>
      <c r="K36" s="13">
        <v>2387891.6072500008</v>
      </c>
      <c r="N36" s="43"/>
    </row>
    <row r="37" spans="1:14" x14ac:dyDescent="0.25">
      <c r="A37" s="10">
        <v>923050612</v>
      </c>
      <c r="B37" s="10" t="s">
        <v>47</v>
      </c>
      <c r="C37" s="15">
        <v>5560</v>
      </c>
      <c r="D37" s="12">
        <f>VLOOKUP(B37,'pris per selskap'!$B$4:$N$94,13,FALSE)</f>
        <v>898.57530481305184</v>
      </c>
      <c r="E37" s="16">
        <f t="shared" si="1"/>
        <v>4996078.6947605684</v>
      </c>
      <c r="F37" s="16">
        <f t="shared" si="2"/>
        <v>1993664.1003892422</v>
      </c>
      <c r="G37" s="16">
        <f t="shared" si="0"/>
        <v>358.5726799261227</v>
      </c>
      <c r="H37" s="16">
        <f t="shared" si="3"/>
        <v>350</v>
      </c>
      <c r="I37" s="16">
        <f t="shared" si="4"/>
        <v>1946000</v>
      </c>
      <c r="J37" s="17">
        <f t="shared" si="5"/>
        <v>47664.100400000003</v>
      </c>
      <c r="K37" s="13">
        <v>3002414.5943713263</v>
      </c>
      <c r="N37" s="43"/>
    </row>
    <row r="38" spans="1:14" x14ac:dyDescent="0.25">
      <c r="A38" s="10">
        <v>923152601</v>
      </c>
      <c r="B38" s="10" t="s">
        <v>48</v>
      </c>
      <c r="C38" s="15">
        <v>16887</v>
      </c>
      <c r="D38" s="12">
        <f>VLOOKUP(B38,'pris per selskap'!$B$4:$N$94,13,FALSE)</f>
        <v>371.80645876950479</v>
      </c>
      <c r="E38" s="16">
        <f t="shared" si="1"/>
        <v>6278695.6692406274</v>
      </c>
      <c r="F38" s="16">
        <f t="shared" si="2"/>
        <v>5015871.4227914177</v>
      </c>
      <c r="G38" s="16">
        <f t="shared" si="0"/>
        <v>297.02560684499423</v>
      </c>
      <c r="H38" s="16">
        <f t="shared" si="3"/>
        <v>297.02560684499423</v>
      </c>
      <c r="I38" s="16">
        <f t="shared" si="4"/>
        <v>5015871.4227914177</v>
      </c>
      <c r="J38" s="17">
        <f t="shared" si="5"/>
        <v>0</v>
      </c>
      <c r="K38" s="13">
        <v>1262824.2464492093</v>
      </c>
      <c r="N38" s="43"/>
    </row>
    <row r="39" spans="1:14" x14ac:dyDescent="0.25">
      <c r="A39" s="10">
        <v>923354204</v>
      </c>
      <c r="B39" s="10" t="s">
        <v>49</v>
      </c>
      <c r="C39" s="15">
        <v>46940</v>
      </c>
      <c r="D39" s="12">
        <f>VLOOKUP(B39,'pris per selskap'!$B$4:$N$94,13,FALSE)</f>
        <v>482.19213922458988</v>
      </c>
      <c r="E39" s="16">
        <f t="shared" si="1"/>
        <v>22634099.01520225</v>
      </c>
      <c r="F39" s="16">
        <f t="shared" si="2"/>
        <v>13478907.241780458</v>
      </c>
      <c r="G39" s="16">
        <f t="shared" si="0"/>
        <v>287.15183727695904</v>
      </c>
      <c r="H39" s="16">
        <f t="shared" si="3"/>
        <v>287.15183727695904</v>
      </c>
      <c r="I39" s="16">
        <f t="shared" si="4"/>
        <v>13478907.241780458</v>
      </c>
      <c r="J39" s="17">
        <f t="shared" si="5"/>
        <v>0</v>
      </c>
      <c r="K39" s="13">
        <v>9155191.7734217923</v>
      </c>
      <c r="N39" s="43"/>
    </row>
    <row r="40" spans="1:14" x14ac:dyDescent="0.25">
      <c r="A40" s="10">
        <v>923436596</v>
      </c>
      <c r="B40" s="10" t="s">
        <v>50</v>
      </c>
      <c r="C40" s="15">
        <v>15969</v>
      </c>
      <c r="D40" s="12">
        <f>VLOOKUP(B40,'pris per selskap'!$B$4:$N$94,13,FALSE)</f>
        <v>898.20119239655594</v>
      </c>
      <c r="E40" s="16">
        <f t="shared" ref="E40:E71" si="6">C40*D40</f>
        <v>14343374.841380602</v>
      </c>
      <c r="F40" s="16">
        <f t="shared" ref="F40:F71" si="7">E40-K40</f>
        <v>5689394.6956274565</v>
      </c>
      <c r="G40" s="16">
        <f t="shared" ref="G40:G71" si="8">F40/C40</f>
        <v>356.27745604780864</v>
      </c>
      <c r="H40" s="16">
        <f t="shared" si="3"/>
        <v>350</v>
      </c>
      <c r="I40" s="16">
        <f t="shared" ref="I40:I71" si="9">H40*C40</f>
        <v>5589150</v>
      </c>
      <c r="J40" s="17">
        <f t="shared" ref="J40:J71" si="10">ROUND((IF(($B$2&lt;350),((G40-350)*C40),(F40-I40))),4)</f>
        <v>100244.69560000001</v>
      </c>
      <c r="K40" s="13">
        <v>8653980.1457531452</v>
      </c>
      <c r="N40" s="43"/>
    </row>
    <row r="41" spans="1:14" x14ac:dyDescent="0.25">
      <c r="A41" s="10">
        <v>923488960</v>
      </c>
      <c r="B41" s="10" t="s">
        <v>51</v>
      </c>
      <c r="C41" s="15">
        <v>11052</v>
      </c>
      <c r="D41" s="12">
        <f>VLOOKUP(B41,'pris per selskap'!$B$4:$N$94,13,FALSE)</f>
        <v>901.29809910744439</v>
      </c>
      <c r="E41" s="16">
        <f t="shared" si="6"/>
        <v>9961146.5913354754</v>
      </c>
      <c r="F41" s="16">
        <f t="shared" si="7"/>
        <v>3943265.7326109167</v>
      </c>
      <c r="G41" s="16">
        <f t="shared" si="8"/>
        <v>356.79204963906233</v>
      </c>
      <c r="H41" s="16">
        <f t="shared" si="3"/>
        <v>350</v>
      </c>
      <c r="I41" s="16">
        <f t="shared" si="9"/>
        <v>3868200</v>
      </c>
      <c r="J41" s="17">
        <f t="shared" si="10"/>
        <v>75065.732600000003</v>
      </c>
      <c r="K41" s="13">
        <v>6017880.8587245587</v>
      </c>
      <c r="N41" s="43"/>
    </row>
    <row r="42" spans="1:14" x14ac:dyDescent="0.25">
      <c r="A42" s="10">
        <v>923789324</v>
      </c>
      <c r="B42" s="10" t="s">
        <v>52</v>
      </c>
      <c r="C42" s="15">
        <v>7639</v>
      </c>
      <c r="D42" s="12">
        <f>VLOOKUP(B42,'pris per selskap'!$B$4:$N$94,13,FALSE)</f>
        <v>898.57530481305184</v>
      </c>
      <c r="E42" s="16">
        <f t="shared" si="6"/>
        <v>6864216.7534669032</v>
      </c>
      <c r="F42" s="16">
        <f t="shared" si="7"/>
        <v>2739136.7019556514</v>
      </c>
      <c r="G42" s="16">
        <f t="shared" si="8"/>
        <v>358.5726799261227</v>
      </c>
      <c r="H42" s="16">
        <f t="shared" si="3"/>
        <v>350</v>
      </c>
      <c r="I42" s="16">
        <f t="shared" si="9"/>
        <v>2673650</v>
      </c>
      <c r="J42" s="17">
        <f t="shared" si="10"/>
        <v>65486.701999999997</v>
      </c>
      <c r="K42" s="13">
        <v>4125080.0515112518</v>
      </c>
      <c r="N42" s="43"/>
    </row>
    <row r="43" spans="1:14" x14ac:dyDescent="0.25">
      <c r="A43" s="10">
        <v>923819177</v>
      </c>
      <c r="B43" s="10" t="s">
        <v>53</v>
      </c>
      <c r="C43" s="15">
        <v>14912</v>
      </c>
      <c r="D43" s="12">
        <f>VLOOKUP(B43,'pris per selskap'!$B$4:$N$94,13,FALSE)</f>
        <v>482.19213922458988</v>
      </c>
      <c r="E43" s="16">
        <f t="shared" si="6"/>
        <v>7190449.1801170846</v>
      </c>
      <c r="F43" s="16">
        <f t="shared" si="7"/>
        <v>4282008.197474014</v>
      </c>
      <c r="G43" s="16">
        <f t="shared" si="8"/>
        <v>287.1518372769591</v>
      </c>
      <c r="H43" s="16">
        <f t="shared" si="3"/>
        <v>287.1518372769591</v>
      </c>
      <c r="I43" s="16">
        <f t="shared" si="9"/>
        <v>4282008.197474014</v>
      </c>
      <c r="J43" s="17">
        <f t="shared" si="10"/>
        <v>0</v>
      </c>
      <c r="K43" s="13">
        <v>2908440.9826430711</v>
      </c>
      <c r="N43" s="43"/>
    </row>
    <row r="44" spans="1:14" x14ac:dyDescent="0.25">
      <c r="A44" s="10">
        <v>923833706</v>
      </c>
      <c r="B44" s="10" t="s">
        <v>54</v>
      </c>
      <c r="C44" s="15">
        <v>7305</v>
      </c>
      <c r="D44" s="12">
        <f>VLOOKUP(B44,'pris per selskap'!$B$4:$N$94,13,FALSE)</f>
        <v>1007.9544173866163</v>
      </c>
      <c r="E44" s="16">
        <f t="shared" si="6"/>
        <v>7363107.0190092325</v>
      </c>
      <c r="F44" s="16">
        <f t="shared" si="7"/>
        <v>3385490.3276427011</v>
      </c>
      <c r="G44" s="16">
        <f t="shared" si="8"/>
        <v>463.44836791823423</v>
      </c>
      <c r="H44" s="16">
        <f t="shared" si="3"/>
        <v>350</v>
      </c>
      <c r="I44" s="16">
        <f t="shared" si="9"/>
        <v>2556750</v>
      </c>
      <c r="J44" s="17">
        <f t="shared" si="10"/>
        <v>828740.32759999996</v>
      </c>
      <c r="K44" s="13">
        <v>3977616.6913665314</v>
      </c>
      <c r="N44" s="43"/>
    </row>
    <row r="45" spans="1:14" x14ac:dyDescent="0.25">
      <c r="A45" s="10">
        <v>923934138</v>
      </c>
      <c r="B45" s="10" t="s">
        <v>55</v>
      </c>
      <c r="C45" s="15">
        <v>8469</v>
      </c>
      <c r="D45" s="12">
        <f>VLOOKUP(B45,'pris per selskap'!$B$4:$N$94,13,FALSE)</f>
        <v>1007.9544173866163</v>
      </c>
      <c r="E45" s="16">
        <f t="shared" si="6"/>
        <v>8536365.960847253</v>
      </c>
      <c r="F45" s="16">
        <f t="shared" si="7"/>
        <v>3924944.2278995244</v>
      </c>
      <c r="G45" s="16">
        <f t="shared" si="8"/>
        <v>463.44836791823406</v>
      </c>
      <c r="H45" s="16">
        <f t="shared" si="3"/>
        <v>350</v>
      </c>
      <c r="I45" s="16">
        <f t="shared" si="9"/>
        <v>2964150</v>
      </c>
      <c r="J45" s="17">
        <f t="shared" si="10"/>
        <v>960794.22790000006</v>
      </c>
      <c r="K45" s="13">
        <v>4611421.7329477286</v>
      </c>
      <c r="N45" s="43"/>
    </row>
    <row r="46" spans="1:14" x14ac:dyDescent="0.25">
      <c r="A46" s="10">
        <v>923993355</v>
      </c>
      <c r="B46" s="10" t="s">
        <v>56</v>
      </c>
      <c r="C46" s="15">
        <v>12524</v>
      </c>
      <c r="D46" s="12">
        <f>VLOOKUP(B46,'pris per selskap'!$B$4:$N$94,13,FALSE)</f>
        <v>371.80645876950479</v>
      </c>
      <c r="E46" s="16">
        <f t="shared" si="6"/>
        <v>4656504.0896292776</v>
      </c>
      <c r="F46" s="16">
        <f t="shared" si="7"/>
        <v>3719948.7001267076</v>
      </c>
      <c r="G46" s="16">
        <f t="shared" si="8"/>
        <v>297.02560684499423</v>
      </c>
      <c r="H46" s="16">
        <f t="shared" si="3"/>
        <v>297.02560684499423</v>
      </c>
      <c r="I46" s="16">
        <f t="shared" si="9"/>
        <v>3719948.7001267076</v>
      </c>
      <c r="J46" s="17">
        <f t="shared" si="10"/>
        <v>0</v>
      </c>
      <c r="K46" s="13">
        <v>936555.3895025698</v>
      </c>
      <c r="N46" s="43"/>
    </row>
    <row r="47" spans="1:14" x14ac:dyDescent="0.25">
      <c r="A47" s="10">
        <v>924004150</v>
      </c>
      <c r="B47" s="10" t="s">
        <v>57</v>
      </c>
      <c r="C47" s="15">
        <v>7053</v>
      </c>
      <c r="D47" s="12">
        <f>VLOOKUP(B47,'pris per selskap'!$B$4:$N$94,13,FALSE)</f>
        <v>1007.9544173866163</v>
      </c>
      <c r="E47" s="16">
        <f t="shared" si="6"/>
        <v>7109102.505827805</v>
      </c>
      <c r="F47" s="16">
        <f t="shared" si="7"/>
        <v>3268701.3389273058</v>
      </c>
      <c r="G47" s="16">
        <f t="shared" si="8"/>
        <v>463.44836791823417</v>
      </c>
      <c r="H47" s="16">
        <f t="shared" si="3"/>
        <v>350</v>
      </c>
      <c r="I47" s="16">
        <f t="shared" si="9"/>
        <v>2468550</v>
      </c>
      <c r="J47" s="17">
        <f t="shared" si="10"/>
        <v>800151.33889999997</v>
      </c>
      <c r="K47" s="13">
        <v>3840401.1669004993</v>
      </c>
      <c r="N47" s="43"/>
    </row>
    <row r="48" spans="1:14" x14ac:dyDescent="0.25">
      <c r="A48" s="10">
        <v>924330678</v>
      </c>
      <c r="B48" s="10" t="s">
        <v>58</v>
      </c>
      <c r="C48" s="15">
        <v>6220</v>
      </c>
      <c r="D48" s="12">
        <f>VLOOKUP(B48,'pris per selskap'!$B$4:$N$94,13,FALSE)</f>
        <v>482.19213922458988</v>
      </c>
      <c r="E48" s="16">
        <f t="shared" si="6"/>
        <v>2999235.105976949</v>
      </c>
      <c r="F48" s="16">
        <f t="shared" si="7"/>
        <v>1786084.4278626849</v>
      </c>
      <c r="G48" s="16">
        <f t="shared" si="8"/>
        <v>287.15183727695899</v>
      </c>
      <c r="H48" s="16">
        <f t="shared" si="3"/>
        <v>287.15183727695899</v>
      </c>
      <c r="I48" s="16">
        <f t="shared" si="9"/>
        <v>1786084.4278626849</v>
      </c>
      <c r="J48" s="17">
        <f t="shared" si="10"/>
        <v>0</v>
      </c>
      <c r="K48" s="13">
        <v>1213150.678114264</v>
      </c>
      <c r="N48" s="43"/>
    </row>
    <row r="49" spans="1:14" x14ac:dyDescent="0.25">
      <c r="A49" s="10">
        <v>924527994</v>
      </c>
      <c r="B49" s="10" t="s">
        <v>59</v>
      </c>
      <c r="C49" s="15">
        <v>7309</v>
      </c>
      <c r="D49" s="12">
        <f>VLOOKUP(B49,'pris per selskap'!$B$4:$N$94,13,FALSE)</f>
        <v>898.57530481305184</v>
      </c>
      <c r="E49" s="16">
        <f t="shared" si="6"/>
        <v>6567686.9028785955</v>
      </c>
      <c r="F49" s="16">
        <f t="shared" si="7"/>
        <v>2620807.7175800302</v>
      </c>
      <c r="G49" s="16">
        <f t="shared" si="8"/>
        <v>358.57267992612259</v>
      </c>
      <c r="H49" s="16">
        <f t="shared" si="3"/>
        <v>350</v>
      </c>
      <c r="I49" s="16">
        <f t="shared" si="9"/>
        <v>2558150</v>
      </c>
      <c r="J49" s="17">
        <f t="shared" si="10"/>
        <v>62657.717600000004</v>
      </c>
      <c r="K49" s="13">
        <v>3946879.1852985653</v>
      </c>
      <c r="N49" s="43"/>
    </row>
    <row r="50" spans="1:14" x14ac:dyDescent="0.25">
      <c r="A50" s="10">
        <v>924619260</v>
      </c>
      <c r="B50" s="10" t="s">
        <v>60</v>
      </c>
      <c r="C50" s="15">
        <v>29817</v>
      </c>
      <c r="D50" s="12">
        <f>VLOOKUP(B50,'pris per selskap'!$B$4:$N$94,13,FALSE)</f>
        <v>898.57530481305184</v>
      </c>
      <c r="E50" s="16">
        <f t="shared" si="6"/>
        <v>26792819.863610767</v>
      </c>
      <c r="F50" s="16">
        <f t="shared" si="7"/>
        <v>10691561.597357199</v>
      </c>
      <c r="G50" s="16">
        <f t="shared" si="8"/>
        <v>358.57267992612265</v>
      </c>
      <c r="H50" s="16">
        <f t="shared" si="3"/>
        <v>350</v>
      </c>
      <c r="I50" s="16">
        <f t="shared" si="9"/>
        <v>10435950</v>
      </c>
      <c r="J50" s="17">
        <f t="shared" si="10"/>
        <v>255611.5974</v>
      </c>
      <c r="K50" s="13">
        <v>16101258.266253568</v>
      </c>
      <c r="N50" s="43"/>
    </row>
    <row r="51" spans="1:14" x14ac:dyDescent="0.25">
      <c r="A51" s="10">
        <v>924862602</v>
      </c>
      <c r="B51" s="10" t="s">
        <v>61</v>
      </c>
      <c r="C51" s="15">
        <v>4289</v>
      </c>
      <c r="D51" s="12">
        <f>VLOOKUP(B51,'pris per selskap'!$B$4:$N$94,13,FALSE)</f>
        <v>1007.9544173866163</v>
      </c>
      <c r="E51" s="16">
        <f t="shared" si="6"/>
        <v>4323116.4961711979</v>
      </c>
      <c r="F51" s="16">
        <f t="shared" si="7"/>
        <v>1987730.0500013074</v>
      </c>
      <c r="G51" s="16">
        <f t="shared" si="8"/>
        <v>463.4483679182344</v>
      </c>
      <c r="H51" s="16">
        <f t="shared" si="3"/>
        <v>350</v>
      </c>
      <c r="I51" s="16">
        <f t="shared" si="9"/>
        <v>1501150</v>
      </c>
      <c r="J51" s="17">
        <f t="shared" si="10"/>
        <v>486580.05</v>
      </c>
      <c r="K51" s="13">
        <v>2335386.4461698905</v>
      </c>
      <c r="N51" s="43"/>
    </row>
    <row r="52" spans="1:14" x14ac:dyDescent="0.25">
      <c r="A52" s="10">
        <v>924868759</v>
      </c>
      <c r="B52" s="10" t="s">
        <v>62</v>
      </c>
      <c r="C52" s="15">
        <v>16742</v>
      </c>
      <c r="D52" s="12">
        <f>VLOOKUP(B52,'pris per selskap'!$B$4:$N$94,13,FALSE)</f>
        <v>371.80645876950479</v>
      </c>
      <c r="E52" s="16">
        <f t="shared" si="6"/>
        <v>6224783.7327190489</v>
      </c>
      <c r="F52" s="16">
        <f t="shared" si="7"/>
        <v>4972802.7097988939</v>
      </c>
      <c r="G52" s="16">
        <f t="shared" si="8"/>
        <v>297.02560684499429</v>
      </c>
      <c r="H52" s="16">
        <f t="shared" si="3"/>
        <v>297.02560684499429</v>
      </c>
      <c r="I52" s="16">
        <f t="shared" si="9"/>
        <v>4972802.7097988939</v>
      </c>
      <c r="J52" s="17">
        <f t="shared" si="10"/>
        <v>0</v>
      </c>
      <c r="K52" s="13">
        <v>1251981.0229201552</v>
      </c>
      <c r="N52" s="43"/>
    </row>
    <row r="53" spans="1:14" x14ac:dyDescent="0.25">
      <c r="A53" s="10">
        <v>924934867</v>
      </c>
      <c r="B53" s="10" t="s">
        <v>63</v>
      </c>
      <c r="C53" s="15">
        <v>8135</v>
      </c>
      <c r="D53" s="12">
        <f>VLOOKUP(B53,'pris per selskap'!$B$4:$N$94,13,FALSE)</f>
        <v>371.80645876950479</v>
      </c>
      <c r="E53" s="16">
        <f t="shared" si="6"/>
        <v>3024645.5420899214</v>
      </c>
      <c r="F53" s="16">
        <f t="shared" si="7"/>
        <v>2416303.3116840282</v>
      </c>
      <c r="G53" s="16">
        <f t="shared" si="8"/>
        <v>297.02560684499423</v>
      </c>
      <c r="H53" s="16">
        <f t="shared" si="3"/>
        <v>297.02560684499423</v>
      </c>
      <c r="I53" s="16">
        <f t="shared" si="9"/>
        <v>2416303.3116840282</v>
      </c>
      <c r="J53" s="17">
        <f t="shared" si="10"/>
        <v>0</v>
      </c>
      <c r="K53" s="13">
        <v>608342.23040589306</v>
      </c>
      <c r="N53" s="43"/>
    </row>
    <row r="54" spans="1:14" x14ac:dyDescent="0.25">
      <c r="A54" s="10">
        <v>924940379</v>
      </c>
      <c r="B54" s="10" t="s">
        <v>64</v>
      </c>
      <c r="C54" s="15">
        <v>14868</v>
      </c>
      <c r="D54" s="12">
        <f>VLOOKUP(B54,'pris per selskap'!$B$4:$N$94,13,FALSE)</f>
        <v>1007.9544173866163</v>
      </c>
      <c r="E54" s="16">
        <f t="shared" si="6"/>
        <v>14986266.277704211</v>
      </c>
      <c r="F54" s="16">
        <f t="shared" si="7"/>
        <v>6890550.3342083059</v>
      </c>
      <c r="G54" s="16">
        <f t="shared" si="8"/>
        <v>463.44836791823417</v>
      </c>
      <c r="H54" s="16">
        <f t="shared" si="3"/>
        <v>350</v>
      </c>
      <c r="I54" s="16">
        <f t="shared" si="9"/>
        <v>5203800</v>
      </c>
      <c r="J54" s="17">
        <f t="shared" si="10"/>
        <v>1686750.3341999999</v>
      </c>
      <c r="K54" s="13">
        <v>8095715.943495905</v>
      </c>
      <c r="N54" s="43"/>
    </row>
    <row r="55" spans="1:14" x14ac:dyDescent="0.25">
      <c r="A55" s="10">
        <v>925017809</v>
      </c>
      <c r="B55" s="10" t="s">
        <v>65</v>
      </c>
      <c r="C55" s="15">
        <v>8123</v>
      </c>
      <c r="D55" s="12">
        <f>VLOOKUP(B55,'pris per selskap'!$B$4:$N$94,13,FALSE)</f>
        <v>1007.9544173866163</v>
      </c>
      <c r="E55" s="16">
        <f t="shared" si="6"/>
        <v>8187613.7324314844</v>
      </c>
      <c r="F55" s="16">
        <f t="shared" si="7"/>
        <v>3764591.0925998166</v>
      </c>
      <c r="G55" s="16">
        <f t="shared" si="8"/>
        <v>463.44836791823423</v>
      </c>
      <c r="H55" s="16">
        <f t="shared" si="3"/>
        <v>350</v>
      </c>
      <c r="I55" s="16">
        <f t="shared" si="9"/>
        <v>2843050</v>
      </c>
      <c r="J55" s="17">
        <f t="shared" si="10"/>
        <v>921541.09259999997</v>
      </c>
      <c r="K55" s="13">
        <v>4423022.6398316678</v>
      </c>
      <c r="N55" s="43"/>
    </row>
    <row r="56" spans="1:14" x14ac:dyDescent="0.25">
      <c r="A56" s="10">
        <v>925315958</v>
      </c>
      <c r="B56" s="10" t="s">
        <v>66</v>
      </c>
      <c r="C56" s="15">
        <v>10039</v>
      </c>
      <c r="D56" s="12">
        <f>VLOOKUP(B56,'pris per selskap'!$B$4:$N$94,13,FALSE)</f>
        <v>482.19213922458988</v>
      </c>
      <c r="E56" s="16">
        <f t="shared" si="6"/>
        <v>4840726.8856756575</v>
      </c>
      <c r="F56" s="16">
        <f t="shared" si="7"/>
        <v>2882717.2944233911</v>
      </c>
      <c r="G56" s="16">
        <f t="shared" si="8"/>
        <v>287.15183727695899</v>
      </c>
      <c r="H56" s="16">
        <f t="shared" si="3"/>
        <v>287.15183727695899</v>
      </c>
      <c r="I56" s="16">
        <f t="shared" si="9"/>
        <v>2882717.2944233911</v>
      </c>
      <c r="J56" s="17">
        <f t="shared" si="10"/>
        <v>0</v>
      </c>
      <c r="K56" s="13">
        <v>1958009.5912522662</v>
      </c>
      <c r="L56" s="10" t="s">
        <v>174</v>
      </c>
      <c r="N56" s="43"/>
    </row>
    <row r="57" spans="1:14" x14ac:dyDescent="0.25">
      <c r="A57" s="10">
        <v>925336637</v>
      </c>
      <c r="B57" s="10" t="s">
        <v>67</v>
      </c>
      <c r="C57" s="15">
        <v>26551</v>
      </c>
      <c r="D57" s="12">
        <f>VLOOKUP(B57,'pris per selskap'!$B$4:$N$94,13,FALSE)</f>
        <v>371.80645876950479</v>
      </c>
      <c r="E57" s="16">
        <f t="shared" si="6"/>
        <v>9871833.2867891211</v>
      </c>
      <c r="F57" s="16">
        <f t="shared" si="7"/>
        <v>7886326.8873414425</v>
      </c>
      <c r="G57" s="16">
        <f t="shared" si="8"/>
        <v>297.02560684499423</v>
      </c>
      <c r="H57" s="16">
        <f t="shared" si="3"/>
        <v>297.02560684499423</v>
      </c>
      <c r="I57" s="16">
        <f t="shared" si="9"/>
        <v>7886326.8873414416</v>
      </c>
      <c r="J57" s="17">
        <f t="shared" si="10"/>
        <v>0</v>
      </c>
      <c r="K57" s="13">
        <v>1985506.3994476788</v>
      </c>
      <c r="N57" s="43"/>
    </row>
    <row r="58" spans="1:14" x14ac:dyDescent="0.25">
      <c r="A58" s="10">
        <v>925354813</v>
      </c>
      <c r="B58" s="10" t="s">
        <v>68</v>
      </c>
      <c r="C58" s="15">
        <v>6415</v>
      </c>
      <c r="D58" s="12">
        <f>VLOOKUP(B58,'pris per selskap'!$B$4:$N$94,13,FALSE)</f>
        <v>482.19213922458988</v>
      </c>
      <c r="E58" s="16">
        <f t="shared" si="6"/>
        <v>3093262.5731257442</v>
      </c>
      <c r="F58" s="16">
        <f t="shared" si="7"/>
        <v>1842079.0361316921</v>
      </c>
      <c r="G58" s="16">
        <f t="shared" si="8"/>
        <v>287.15183727695904</v>
      </c>
      <c r="H58" s="16">
        <f t="shared" si="3"/>
        <v>287.15183727695904</v>
      </c>
      <c r="I58" s="16">
        <f t="shared" si="9"/>
        <v>1842079.0361316924</v>
      </c>
      <c r="J58" s="17">
        <f t="shared" si="10"/>
        <v>0</v>
      </c>
      <c r="K58" s="13">
        <v>1251183.5369940521</v>
      </c>
      <c r="N58" s="43"/>
    </row>
    <row r="59" spans="1:14" x14ac:dyDescent="0.25">
      <c r="A59" s="10">
        <v>925549738</v>
      </c>
      <c r="B59" s="10" t="s">
        <v>69</v>
      </c>
      <c r="C59" s="15">
        <v>13325</v>
      </c>
      <c r="D59" s="12">
        <f>VLOOKUP(B59,'pris per selskap'!$B$4:$N$94,13,FALSE)</f>
        <v>1007.9544173866163</v>
      </c>
      <c r="E59" s="16">
        <f t="shared" si="6"/>
        <v>13430992.611676663</v>
      </c>
      <c r="F59" s="16">
        <f t="shared" si="7"/>
        <v>6175449.5025104722</v>
      </c>
      <c r="G59" s="16">
        <f t="shared" si="8"/>
        <v>463.44836791823434</v>
      </c>
      <c r="H59" s="16">
        <f t="shared" si="3"/>
        <v>350</v>
      </c>
      <c r="I59" s="16">
        <f t="shared" si="9"/>
        <v>4663750</v>
      </c>
      <c r="J59" s="17">
        <f t="shared" si="10"/>
        <v>1511699.5024999999</v>
      </c>
      <c r="K59" s="13">
        <v>7255543.109166191</v>
      </c>
      <c r="N59" s="43"/>
    </row>
    <row r="60" spans="1:14" x14ac:dyDescent="0.25">
      <c r="A60" s="10">
        <v>925668389</v>
      </c>
      <c r="B60" s="10" t="s">
        <v>70</v>
      </c>
      <c r="C60" s="15">
        <v>54129</v>
      </c>
      <c r="D60" s="12">
        <f>VLOOKUP(B60,'pris per selskap'!$B$4:$N$94,13,FALSE)</f>
        <v>482.19213922458988</v>
      </c>
      <c r="E60" s="16">
        <f t="shared" si="6"/>
        <v>26100578.304087825</v>
      </c>
      <c r="F60" s="16">
        <f t="shared" si="7"/>
        <v>15543241.799964515</v>
      </c>
      <c r="G60" s="16">
        <f t="shared" si="8"/>
        <v>287.15183727695904</v>
      </c>
      <c r="H60" s="16">
        <f t="shared" si="3"/>
        <v>287.15183727695904</v>
      </c>
      <c r="I60" s="16">
        <f t="shared" si="9"/>
        <v>15543241.799964515</v>
      </c>
      <c r="J60" s="17">
        <f t="shared" si="10"/>
        <v>0</v>
      </c>
      <c r="K60" s="13">
        <v>10557336.50412331</v>
      </c>
      <c r="N60" s="43"/>
    </row>
    <row r="61" spans="1:14" x14ac:dyDescent="0.25">
      <c r="A61" s="10">
        <v>925803375</v>
      </c>
      <c r="B61" s="10" t="s">
        <v>71</v>
      </c>
      <c r="C61" s="15">
        <v>32268</v>
      </c>
      <c r="D61" s="12">
        <f>VLOOKUP(B61,'pris per selskap'!$B$4:$N$94,13,FALSE)</f>
        <v>1007.9544173866163</v>
      </c>
      <c r="E61" s="16">
        <f t="shared" si="6"/>
        <v>32524673.140231337</v>
      </c>
      <c r="F61" s="16">
        <f t="shared" si="7"/>
        <v>14954551.935985584</v>
      </c>
      <c r="G61" s="16">
        <f t="shared" si="8"/>
        <v>463.44836791823428</v>
      </c>
      <c r="H61" s="16">
        <f t="shared" si="3"/>
        <v>350</v>
      </c>
      <c r="I61" s="16">
        <f t="shared" si="9"/>
        <v>11293800</v>
      </c>
      <c r="J61" s="17">
        <f t="shared" si="10"/>
        <v>3660751.9360000002</v>
      </c>
      <c r="K61" s="13">
        <v>17570121.204245754</v>
      </c>
      <c r="N61" s="43"/>
    </row>
    <row r="62" spans="1:14" x14ac:dyDescent="0.25">
      <c r="A62" s="10">
        <v>926377841</v>
      </c>
      <c r="B62" s="10" t="s">
        <v>72</v>
      </c>
      <c r="C62" s="15">
        <v>10377</v>
      </c>
      <c r="D62" s="12">
        <f>VLOOKUP(B62,'pris per selskap'!$B$4:$N$94,13,FALSE)</f>
        <v>482.19213922458988</v>
      </c>
      <c r="E62" s="16">
        <f t="shared" si="6"/>
        <v>5003707.828733569</v>
      </c>
      <c r="F62" s="16">
        <f t="shared" si="7"/>
        <v>2979774.6154230037</v>
      </c>
      <c r="G62" s="16">
        <f t="shared" si="8"/>
        <v>287.15183727695899</v>
      </c>
      <c r="H62" s="16">
        <f t="shared" si="3"/>
        <v>287.15183727695899</v>
      </c>
      <c r="I62" s="16">
        <f t="shared" si="9"/>
        <v>2979774.6154230032</v>
      </c>
      <c r="J62" s="17">
        <f t="shared" si="10"/>
        <v>0</v>
      </c>
      <c r="K62" s="13">
        <v>2023933.2133105653</v>
      </c>
      <c r="N62" s="43"/>
    </row>
    <row r="63" spans="1:14" x14ac:dyDescent="0.25">
      <c r="A63" s="10">
        <v>930187240</v>
      </c>
      <c r="B63" s="10" t="s">
        <v>73</v>
      </c>
      <c r="C63" s="15">
        <v>2264</v>
      </c>
      <c r="D63" s="12">
        <f>VLOOKUP(B63,'pris per selskap'!$B$4:$N$94,13,FALSE)</f>
        <v>1007.9544173866163</v>
      </c>
      <c r="E63" s="16">
        <f t="shared" si="6"/>
        <v>2282008.8009632993</v>
      </c>
      <c r="F63" s="16">
        <f t="shared" si="7"/>
        <v>1049247.1049668824</v>
      </c>
      <c r="G63" s="16">
        <f t="shared" si="8"/>
        <v>463.44836791823428</v>
      </c>
      <c r="H63" s="16">
        <f t="shared" si="3"/>
        <v>350</v>
      </c>
      <c r="I63" s="16">
        <f t="shared" si="9"/>
        <v>792400</v>
      </c>
      <c r="J63" s="17">
        <f t="shared" si="10"/>
        <v>256847.10500000001</v>
      </c>
      <c r="K63" s="13">
        <v>1232761.695996417</v>
      </c>
      <c r="N63" s="43"/>
    </row>
    <row r="64" spans="1:14" x14ac:dyDescent="0.25">
      <c r="A64" s="10">
        <v>953181606</v>
      </c>
      <c r="B64" s="10" t="s">
        <v>74</v>
      </c>
      <c r="C64" s="15">
        <v>2668</v>
      </c>
      <c r="D64" s="12">
        <f>VLOOKUP(B64,'pris per selskap'!$B$4:$N$94,13,FALSE)</f>
        <v>371.80645876950479</v>
      </c>
      <c r="E64" s="16">
        <f t="shared" si="6"/>
        <v>991979.63199703873</v>
      </c>
      <c r="F64" s="16">
        <f t="shared" si="7"/>
        <v>792464.31906244461</v>
      </c>
      <c r="G64" s="16">
        <f t="shared" si="8"/>
        <v>297.02560684499423</v>
      </c>
      <c r="H64" s="16">
        <f t="shared" si="3"/>
        <v>297.02560684499423</v>
      </c>
      <c r="I64" s="16">
        <f t="shared" si="9"/>
        <v>792464.31906244461</v>
      </c>
      <c r="J64" s="17">
        <f t="shared" si="10"/>
        <v>0</v>
      </c>
      <c r="K64" s="13">
        <v>199515.31293459405</v>
      </c>
      <c r="N64" s="43"/>
    </row>
    <row r="65" spans="1:14" x14ac:dyDescent="0.25">
      <c r="A65" s="10">
        <v>953681781</v>
      </c>
      <c r="B65" s="10" t="s">
        <v>75</v>
      </c>
      <c r="C65" s="15">
        <v>17008</v>
      </c>
      <c r="D65" s="12">
        <f>VLOOKUP(B65,'pris per selskap'!$B$4:$N$94,13,FALSE)</f>
        <v>901.29809910744439</v>
      </c>
      <c r="E65" s="16">
        <f t="shared" si="6"/>
        <v>15329278.069619413</v>
      </c>
      <c r="F65" s="16">
        <f t="shared" si="7"/>
        <v>6068319.1802611705</v>
      </c>
      <c r="G65" s="16">
        <f t="shared" si="8"/>
        <v>356.79204963906221</v>
      </c>
      <c r="H65" s="16">
        <f t="shared" si="3"/>
        <v>350</v>
      </c>
      <c r="I65" s="16">
        <f t="shared" si="9"/>
        <v>5952800</v>
      </c>
      <c r="J65" s="17">
        <f t="shared" si="10"/>
        <v>115519.18030000001</v>
      </c>
      <c r="K65" s="13">
        <v>9260958.889358243</v>
      </c>
      <c r="N65" s="43"/>
    </row>
    <row r="66" spans="1:14" x14ac:dyDescent="0.25">
      <c r="A66" s="10">
        <v>957896928</v>
      </c>
      <c r="B66" s="10" t="s">
        <v>76</v>
      </c>
      <c r="C66" s="15">
        <v>1596</v>
      </c>
      <c r="D66" s="12">
        <f>VLOOKUP(B66,'pris per selskap'!$B$4:$N$94,13,FALSE)</f>
        <v>901.29809910744439</v>
      </c>
      <c r="E66" s="16">
        <f t="shared" si="6"/>
        <v>1438471.7661754813</v>
      </c>
      <c r="F66" s="16">
        <f t="shared" si="7"/>
        <v>569440.11122394342</v>
      </c>
      <c r="G66" s="16">
        <f t="shared" si="8"/>
        <v>356.79204963906227</v>
      </c>
      <c r="H66" s="16">
        <f t="shared" si="3"/>
        <v>350</v>
      </c>
      <c r="I66" s="16">
        <f t="shared" si="9"/>
        <v>558600</v>
      </c>
      <c r="J66" s="17">
        <f t="shared" si="10"/>
        <v>10840.111199999999</v>
      </c>
      <c r="K66" s="13">
        <v>869031.65495153784</v>
      </c>
      <c r="N66" s="43"/>
    </row>
    <row r="67" spans="1:14" x14ac:dyDescent="0.25">
      <c r="A67" s="10">
        <v>966731508</v>
      </c>
      <c r="B67" s="10" t="s">
        <v>77</v>
      </c>
      <c r="C67" s="15">
        <v>12300</v>
      </c>
      <c r="D67" s="12">
        <f>VLOOKUP(B67,'pris per selskap'!$B$4:$N$94,13,FALSE)</f>
        <v>1007.9544173866163</v>
      </c>
      <c r="E67" s="16">
        <f t="shared" si="6"/>
        <v>12397839.333855381</v>
      </c>
      <c r="F67" s="16">
        <f t="shared" si="7"/>
        <v>5700414.9253942817</v>
      </c>
      <c r="G67" s="16">
        <f t="shared" si="8"/>
        <v>463.44836791823428</v>
      </c>
      <c r="H67" s="16">
        <f t="shared" si="3"/>
        <v>350</v>
      </c>
      <c r="I67" s="16">
        <f t="shared" si="9"/>
        <v>4305000</v>
      </c>
      <c r="J67" s="17">
        <f t="shared" si="10"/>
        <v>1395414.9254000001</v>
      </c>
      <c r="K67" s="13">
        <v>6697424.4084610995</v>
      </c>
      <c r="N67" s="43"/>
    </row>
    <row r="68" spans="1:14" x14ac:dyDescent="0.25">
      <c r="A68" s="10">
        <v>967670170</v>
      </c>
      <c r="B68" s="10" t="s">
        <v>78</v>
      </c>
      <c r="C68" s="15">
        <v>2405</v>
      </c>
      <c r="D68" s="12">
        <f>VLOOKUP(B68,'pris per selskap'!$B$4:$N$94,13,FALSE)</f>
        <v>898.57530481305184</v>
      </c>
      <c r="E68" s="16">
        <f t="shared" si="6"/>
        <v>2161073.6080753896</v>
      </c>
      <c r="F68" s="16">
        <f t="shared" si="7"/>
        <v>862367.29522232502</v>
      </c>
      <c r="G68" s="16">
        <f t="shared" si="8"/>
        <v>358.57267992612265</v>
      </c>
      <c r="H68" s="16">
        <f t="shared" si="3"/>
        <v>350</v>
      </c>
      <c r="I68" s="16">
        <f t="shared" si="9"/>
        <v>841750</v>
      </c>
      <c r="J68" s="17">
        <f t="shared" si="10"/>
        <v>20617.2952</v>
      </c>
      <c r="K68" s="13">
        <v>1298706.3128530646</v>
      </c>
      <c r="N68" s="43"/>
    </row>
    <row r="69" spans="1:14" x14ac:dyDescent="0.25">
      <c r="A69" s="10">
        <v>968168134</v>
      </c>
      <c r="B69" s="10" t="s">
        <v>79</v>
      </c>
      <c r="C69" s="15">
        <v>24618</v>
      </c>
      <c r="D69" s="12">
        <f>VLOOKUP(B69,'pris per selskap'!$B$4:$N$94,13,FALSE)</f>
        <v>371.80645876950479</v>
      </c>
      <c r="E69" s="16">
        <f t="shared" si="6"/>
        <v>9153131.4019876681</v>
      </c>
      <c r="F69" s="16">
        <f t="shared" si="7"/>
        <v>7312176.3893100675</v>
      </c>
      <c r="G69" s="16">
        <f t="shared" si="8"/>
        <v>297.02560684499423</v>
      </c>
      <c r="H69" s="16">
        <f t="shared" si="3"/>
        <v>297.02560684499423</v>
      </c>
      <c r="I69" s="16">
        <f t="shared" si="9"/>
        <v>7312176.3893100675</v>
      </c>
      <c r="J69" s="17">
        <f t="shared" si="10"/>
        <v>0</v>
      </c>
      <c r="K69" s="13">
        <v>1840955.0126776001</v>
      </c>
      <c r="N69" s="43"/>
    </row>
    <row r="70" spans="1:14" x14ac:dyDescent="0.25">
      <c r="A70" s="10">
        <v>968398083</v>
      </c>
      <c r="B70" s="10" t="s">
        <v>80</v>
      </c>
      <c r="C70" s="15">
        <v>7155</v>
      </c>
      <c r="D70" s="12">
        <f>VLOOKUP(B70,'pris per selskap'!$B$4:$N$94,13,FALSE)</f>
        <v>901.29809910744439</v>
      </c>
      <c r="E70" s="16">
        <f t="shared" si="6"/>
        <v>6448787.899113765</v>
      </c>
      <c r="F70" s="16">
        <f t="shared" si="7"/>
        <v>2552847.1151674907</v>
      </c>
      <c r="G70" s="16">
        <f t="shared" si="8"/>
        <v>356.79204963906227</v>
      </c>
      <c r="H70" s="16">
        <f t="shared" si="3"/>
        <v>350</v>
      </c>
      <c r="I70" s="16">
        <f t="shared" si="9"/>
        <v>2504250</v>
      </c>
      <c r="J70" s="17">
        <f t="shared" si="10"/>
        <v>48597.1152</v>
      </c>
      <c r="K70" s="13">
        <v>3895940.7839462743</v>
      </c>
      <c r="N70" s="43"/>
    </row>
    <row r="71" spans="1:14" x14ac:dyDescent="0.25">
      <c r="A71" s="10">
        <v>971058854</v>
      </c>
      <c r="B71" s="10" t="s">
        <v>81</v>
      </c>
      <c r="C71" s="15">
        <v>59599</v>
      </c>
      <c r="D71" s="12">
        <f>VLOOKUP(B71,'pris per selskap'!$B$4:$N$94,13,FALSE)</f>
        <v>371.80645876950479</v>
      </c>
      <c r="E71" s="16">
        <f t="shared" si="6"/>
        <v>22159293.136203717</v>
      </c>
      <c r="F71" s="16">
        <f t="shared" si="7"/>
        <v>17702429.142354816</v>
      </c>
      <c r="G71" s="16">
        <f t="shared" si="8"/>
        <v>297.02560684499434</v>
      </c>
      <c r="H71" s="16">
        <f t="shared" si="3"/>
        <v>297.02560684499434</v>
      </c>
      <c r="I71" s="16">
        <f t="shared" si="9"/>
        <v>17702429.142354816</v>
      </c>
      <c r="J71" s="17">
        <f t="shared" si="10"/>
        <v>0</v>
      </c>
      <c r="K71" s="13">
        <v>4456863.9938489031</v>
      </c>
      <c r="N71" s="43"/>
    </row>
    <row r="72" spans="1:14" x14ac:dyDescent="0.25">
      <c r="A72" s="10">
        <v>971589752</v>
      </c>
      <c r="B72" s="10" t="s">
        <v>82</v>
      </c>
      <c r="C72" s="15">
        <v>37918</v>
      </c>
      <c r="D72" s="12">
        <f>VLOOKUP(B72,'pris per selskap'!$B$4:$N$94,13,FALSE)</f>
        <v>898.57530481305184</v>
      </c>
      <c r="E72" s="16">
        <f t="shared" ref="E72:E98" si="11">C72*D72</f>
        <v>34072178.407901302</v>
      </c>
      <c r="F72" s="16">
        <f t="shared" ref="F72:F98" si="12">E72-K72</f>
        <v>13596358.87743872</v>
      </c>
      <c r="G72" s="16">
        <f t="shared" ref="G72:G98" si="13">F72/C72</f>
        <v>358.5726799261227</v>
      </c>
      <c r="H72" s="16">
        <f t="shared" si="3"/>
        <v>350</v>
      </c>
      <c r="I72" s="16">
        <f t="shared" ref="I72:I98" si="14">H72*C72</f>
        <v>13271300</v>
      </c>
      <c r="J72" s="17">
        <f t="shared" ref="J72:J98" si="15">ROUND((IF(($B$2&lt;350),((G72-350)*C72),(F72-I72))),4)</f>
        <v>325058.8774</v>
      </c>
      <c r="K72" s="13">
        <v>20475819.530462582</v>
      </c>
      <c r="N72" s="43"/>
    </row>
    <row r="73" spans="1:14" x14ac:dyDescent="0.25">
      <c r="A73" s="10">
        <v>976723805</v>
      </c>
      <c r="B73" s="10" t="s">
        <v>83</v>
      </c>
      <c r="C73" s="15">
        <v>17004</v>
      </c>
      <c r="D73" s="12">
        <f>VLOOKUP(B73,'pris per selskap'!$B$4:$N$94,13,FALSE)</f>
        <v>1007.9544173866163</v>
      </c>
      <c r="E73" s="16">
        <f t="shared" si="11"/>
        <v>17139256.913242023</v>
      </c>
      <c r="F73" s="16">
        <f t="shared" si="12"/>
        <v>7880476.0480816551</v>
      </c>
      <c r="G73" s="16">
        <f t="shared" si="13"/>
        <v>463.44836791823423</v>
      </c>
      <c r="H73" s="16">
        <f t="shared" ref="H73:H98" si="16">IF(G73&gt;$B$2,$B$2,G73)</f>
        <v>350</v>
      </c>
      <c r="I73" s="16">
        <f t="shared" si="14"/>
        <v>5951400</v>
      </c>
      <c r="J73" s="17">
        <f t="shared" si="15"/>
        <v>1929076.0481</v>
      </c>
      <c r="K73" s="13">
        <v>9258780.8651603684</v>
      </c>
      <c r="L73" s="10" t="s">
        <v>178</v>
      </c>
      <c r="N73" s="43"/>
    </row>
    <row r="74" spans="1:14" x14ac:dyDescent="0.25">
      <c r="A74" s="10">
        <v>976894677</v>
      </c>
      <c r="B74" s="10" t="s">
        <v>84</v>
      </c>
      <c r="C74" s="15">
        <v>647</v>
      </c>
      <c r="D74" s="12">
        <f>VLOOKUP(B74,'pris per selskap'!$B$4:$N$94,13,FALSE)</f>
        <v>898.57530481305184</v>
      </c>
      <c r="E74" s="16">
        <f t="shared" si="11"/>
        <v>581378.22221404454</v>
      </c>
      <c r="F74" s="16">
        <f t="shared" si="12"/>
        <v>231996.52391220134</v>
      </c>
      <c r="G74" s="16">
        <f t="shared" si="13"/>
        <v>358.57267992612265</v>
      </c>
      <c r="H74" s="16">
        <f t="shared" si="16"/>
        <v>350</v>
      </c>
      <c r="I74" s="16">
        <f t="shared" si="14"/>
        <v>226450</v>
      </c>
      <c r="J74" s="17">
        <f t="shared" si="15"/>
        <v>5546.5239000000001</v>
      </c>
      <c r="K74" s="13">
        <v>349381.69830184319</v>
      </c>
      <c r="N74" s="43"/>
    </row>
    <row r="75" spans="1:14" x14ac:dyDescent="0.25">
      <c r="A75" s="10">
        <v>976944801</v>
      </c>
      <c r="B75" s="10" t="s">
        <v>85</v>
      </c>
      <c r="C75" s="15">
        <v>407078</v>
      </c>
      <c r="D75" s="12">
        <f>VLOOKUP(B75,'pris per selskap'!$B$4:$N$94,13,FALSE)</f>
        <v>864.72078814068118</v>
      </c>
      <c r="E75" s="16">
        <f t="shared" si="11"/>
        <v>352008808.9947322</v>
      </c>
      <c r="F75" s="16">
        <f t="shared" si="12"/>
        <v>144733501.56409433</v>
      </c>
      <c r="G75" s="16">
        <f t="shared" si="13"/>
        <v>355.54243060075549</v>
      </c>
      <c r="H75" s="16">
        <f t="shared" si="16"/>
        <v>350</v>
      </c>
      <c r="I75" s="16">
        <f t="shared" si="14"/>
        <v>142477300</v>
      </c>
      <c r="J75" s="17">
        <f t="shared" si="15"/>
        <v>2256201.5641000001</v>
      </c>
      <c r="K75" s="13">
        <v>207275307.43063787</v>
      </c>
      <c r="N75" s="43"/>
    </row>
    <row r="76" spans="1:14" x14ac:dyDescent="0.25">
      <c r="A76" s="10">
        <v>977285712</v>
      </c>
      <c r="B76" s="10" t="s">
        <v>86</v>
      </c>
      <c r="C76" s="15">
        <v>14648</v>
      </c>
      <c r="D76" s="12">
        <f>VLOOKUP(B76,'pris per selskap'!$B$4:$N$94,13,FALSE)</f>
        <v>1007.9544173866163</v>
      </c>
      <c r="E76" s="16">
        <f t="shared" si="11"/>
        <v>14764516.305879157</v>
      </c>
      <c r="F76" s="16">
        <f t="shared" si="12"/>
        <v>6788591.6932662958</v>
      </c>
      <c r="G76" s="16">
        <f t="shared" si="13"/>
        <v>463.44836791823428</v>
      </c>
      <c r="H76" s="16">
        <f t="shared" si="16"/>
        <v>350</v>
      </c>
      <c r="I76" s="16">
        <f t="shared" si="14"/>
        <v>5126800</v>
      </c>
      <c r="J76" s="17">
        <f t="shared" si="15"/>
        <v>1661791.6932999999</v>
      </c>
      <c r="K76" s="13">
        <v>7975924.6126128612</v>
      </c>
      <c r="N76" s="43"/>
    </row>
    <row r="77" spans="1:14" x14ac:dyDescent="0.25">
      <c r="A77" s="10">
        <v>978631029</v>
      </c>
      <c r="B77" s="10" t="s">
        <v>87</v>
      </c>
      <c r="C77" s="15">
        <v>303501</v>
      </c>
      <c r="D77" s="12">
        <f>VLOOKUP(B77,'pris per selskap'!$B$4:$N$94,13,FALSE)</f>
        <v>482.19213922458988</v>
      </c>
      <c r="E77" s="16">
        <f t="shared" si="11"/>
        <v>146345796.44680226</v>
      </c>
      <c r="F77" s="16">
        <f t="shared" si="12"/>
        <v>87150869.765394345</v>
      </c>
      <c r="G77" s="16">
        <f t="shared" si="13"/>
        <v>287.15183727695904</v>
      </c>
      <c r="H77" s="16">
        <f t="shared" si="16"/>
        <v>287.15183727695904</v>
      </c>
      <c r="I77" s="16">
        <f t="shared" si="14"/>
        <v>87150869.765394345</v>
      </c>
      <c r="J77" s="17">
        <f t="shared" si="15"/>
        <v>0</v>
      </c>
      <c r="K77" s="13">
        <v>59194926.681407914</v>
      </c>
      <c r="N77" s="43"/>
    </row>
    <row r="78" spans="1:14" x14ac:dyDescent="0.25">
      <c r="A78" s="10">
        <v>979151950</v>
      </c>
      <c r="B78" s="10" t="s">
        <v>88</v>
      </c>
      <c r="C78" s="15">
        <v>271038</v>
      </c>
      <c r="D78" s="12">
        <f>VLOOKUP(B78,'pris per selskap'!$B$4:$N$94,13,FALSE)</f>
        <v>371.80645876950479</v>
      </c>
      <c r="E78" s="16">
        <f t="shared" si="11"/>
        <v>100773678.97196904</v>
      </c>
      <c r="F78" s="16">
        <f t="shared" si="12"/>
        <v>80505226.428053558</v>
      </c>
      <c r="G78" s="16">
        <f t="shared" si="13"/>
        <v>297.02560684499429</v>
      </c>
      <c r="H78" s="16">
        <f t="shared" si="16"/>
        <v>297.02560684499429</v>
      </c>
      <c r="I78" s="16">
        <f t="shared" si="14"/>
        <v>80505226.428053558</v>
      </c>
      <c r="J78" s="17">
        <f t="shared" si="15"/>
        <v>0</v>
      </c>
      <c r="K78" s="13">
        <v>20268452.54391548</v>
      </c>
      <c r="N78" s="43"/>
    </row>
    <row r="79" spans="1:14" x14ac:dyDescent="0.25">
      <c r="A79" s="10">
        <v>979379455</v>
      </c>
      <c r="B79" s="10" t="s">
        <v>89</v>
      </c>
      <c r="C79" s="15">
        <v>45780</v>
      </c>
      <c r="D79" s="12">
        <f>VLOOKUP(B79,'pris per selskap'!$B$4:$N$94,13,FALSE)</f>
        <v>482.19213922458988</v>
      </c>
      <c r="E79" s="16">
        <f t="shared" si="11"/>
        <v>22074756.133701723</v>
      </c>
      <c r="F79" s="16">
        <f t="shared" si="12"/>
        <v>13145811.110539181</v>
      </c>
      <c r="G79" s="16">
        <f t="shared" si="13"/>
        <v>287.15183727695899</v>
      </c>
      <c r="H79" s="16">
        <f t="shared" si="16"/>
        <v>287.15183727695899</v>
      </c>
      <c r="I79" s="16">
        <f t="shared" si="14"/>
        <v>13145811.110539183</v>
      </c>
      <c r="J79" s="17">
        <f t="shared" si="15"/>
        <v>0</v>
      </c>
      <c r="K79" s="13">
        <v>8928945.0231625419</v>
      </c>
      <c r="N79" s="43"/>
    </row>
    <row r="80" spans="1:14" x14ac:dyDescent="0.25">
      <c r="A80" s="10">
        <v>979399901</v>
      </c>
      <c r="B80" s="10" t="s">
        <v>90</v>
      </c>
      <c r="C80" s="15">
        <v>11036</v>
      </c>
      <c r="D80" s="12">
        <f>VLOOKUP(B80,'pris per selskap'!$B$4:$N$94,13,FALSE)</f>
        <v>1007.9544173866163</v>
      </c>
      <c r="E80" s="16">
        <f t="shared" si="11"/>
        <v>11123784.950278698</v>
      </c>
      <c r="F80" s="16">
        <f t="shared" si="12"/>
        <v>5114616.1883456325</v>
      </c>
      <c r="G80" s="16">
        <f t="shared" si="13"/>
        <v>463.44836791823417</v>
      </c>
      <c r="H80" s="16">
        <f t="shared" si="16"/>
        <v>350</v>
      </c>
      <c r="I80" s="16">
        <f t="shared" si="14"/>
        <v>3862600</v>
      </c>
      <c r="J80" s="17">
        <f t="shared" si="15"/>
        <v>1252016.1883</v>
      </c>
      <c r="K80" s="13">
        <v>6009168.761933065</v>
      </c>
      <c r="N80" s="43"/>
    </row>
    <row r="81" spans="1:14" x14ac:dyDescent="0.25">
      <c r="A81" s="10">
        <v>979422679</v>
      </c>
      <c r="B81" s="10" t="s">
        <v>91</v>
      </c>
      <c r="C81" s="15">
        <v>351718</v>
      </c>
      <c r="D81" s="12">
        <f>VLOOKUP(B81,'pris per selskap'!$B$4:$N$94,13,FALSE)</f>
        <v>1007.9544173866163</v>
      </c>
      <c r="E81" s="16">
        <f t="shared" si="11"/>
        <v>354515711.77438593</v>
      </c>
      <c r="F81" s="16">
        <f t="shared" si="12"/>
        <v>163003133.06746551</v>
      </c>
      <c r="G81" s="16">
        <f t="shared" si="13"/>
        <v>463.44836791823423</v>
      </c>
      <c r="H81" s="16">
        <f t="shared" si="16"/>
        <v>350</v>
      </c>
      <c r="I81" s="16">
        <f t="shared" si="14"/>
        <v>123101300</v>
      </c>
      <c r="J81" s="17">
        <f t="shared" si="15"/>
        <v>39901833.067500003</v>
      </c>
      <c r="K81" s="13">
        <v>191512578.70692042</v>
      </c>
      <c r="N81" s="43"/>
    </row>
    <row r="82" spans="1:14" x14ac:dyDescent="0.25">
      <c r="A82" s="10">
        <v>979497482</v>
      </c>
      <c r="B82" s="10" t="s">
        <v>92</v>
      </c>
      <c r="C82" s="15">
        <v>18875</v>
      </c>
      <c r="D82" s="12">
        <f>VLOOKUP(B82,'pris per selskap'!$B$4:$N$94,13,FALSE)</f>
        <v>901.29809910744439</v>
      </c>
      <c r="E82" s="16">
        <f t="shared" si="11"/>
        <v>17012001.620653015</v>
      </c>
      <c r="F82" s="16">
        <f t="shared" si="12"/>
        <v>6734449.9369373024</v>
      </c>
      <c r="G82" s="16">
        <f t="shared" si="13"/>
        <v>356.79204963906238</v>
      </c>
      <c r="H82" s="16">
        <f t="shared" si="16"/>
        <v>350</v>
      </c>
      <c r="I82" s="16">
        <f t="shared" si="14"/>
        <v>6606250</v>
      </c>
      <c r="J82" s="17">
        <f t="shared" si="15"/>
        <v>128199.9369</v>
      </c>
      <c r="K82" s="13">
        <v>10277551.683715712</v>
      </c>
      <c r="N82" s="43"/>
    </row>
    <row r="83" spans="1:14" x14ac:dyDescent="0.25">
      <c r="A83" s="10">
        <v>980038408</v>
      </c>
      <c r="B83" s="10" t="s">
        <v>93</v>
      </c>
      <c r="C83" s="15">
        <v>256950</v>
      </c>
      <c r="D83" s="12">
        <f>VLOOKUP(B83,'pris per selskap'!$B$4:$N$94,13,FALSE)</f>
        <v>1007.9544173866163</v>
      </c>
      <c r="E83" s="16">
        <f t="shared" si="11"/>
        <v>258993887.54749107</v>
      </c>
      <c r="F83" s="16">
        <f t="shared" si="12"/>
        <v>119083058.1365903</v>
      </c>
      <c r="G83" s="16">
        <f t="shared" si="13"/>
        <v>463.44836791823428</v>
      </c>
      <c r="H83" s="16">
        <f t="shared" si="16"/>
        <v>350</v>
      </c>
      <c r="I83" s="16">
        <f t="shared" si="14"/>
        <v>89932500</v>
      </c>
      <c r="J83" s="17">
        <f t="shared" si="15"/>
        <v>29150558.136599999</v>
      </c>
      <c r="K83" s="13">
        <v>139910829.41090077</v>
      </c>
      <c r="N83" s="43"/>
    </row>
    <row r="84" spans="1:14" x14ac:dyDescent="0.25">
      <c r="A84" s="10">
        <v>980234088</v>
      </c>
      <c r="B84" s="10" t="s">
        <v>94</v>
      </c>
      <c r="C84" s="15">
        <v>109382</v>
      </c>
      <c r="D84" s="12">
        <f>VLOOKUP(B84,'pris per selskap'!$B$4:$N$94,13,FALSE)</f>
        <v>900.80027347714349</v>
      </c>
      <c r="E84" s="16">
        <f t="shared" si="11"/>
        <v>98531335.513476908</v>
      </c>
      <c r="F84" s="16">
        <f t="shared" si="12"/>
        <v>39062238.79873082</v>
      </c>
      <c r="G84" s="16">
        <f t="shared" si="13"/>
        <v>357.11761348970418</v>
      </c>
      <c r="H84" s="16">
        <f t="shared" si="16"/>
        <v>350</v>
      </c>
      <c r="I84" s="16">
        <f t="shared" si="14"/>
        <v>38283700</v>
      </c>
      <c r="J84" s="17">
        <f t="shared" si="15"/>
        <v>778538.79870000004</v>
      </c>
      <c r="K84" s="13">
        <v>59469096.714746088</v>
      </c>
      <c r="N84" s="43"/>
    </row>
    <row r="85" spans="1:14" x14ac:dyDescent="0.25">
      <c r="A85" s="10">
        <v>980489698</v>
      </c>
      <c r="B85" s="10" t="s">
        <v>95</v>
      </c>
      <c r="C85" s="15">
        <v>1450362</v>
      </c>
      <c r="D85" s="12">
        <f>VLOOKUP(B85,'pris per selskap'!$B$4:$N$94,13,FALSE)</f>
        <v>901.29809910744439</v>
      </c>
      <c r="E85" s="16">
        <f t="shared" si="11"/>
        <v>1307208513.6176713</v>
      </c>
      <c r="F85" s="16">
        <f t="shared" si="12"/>
        <v>517477630.69860971</v>
      </c>
      <c r="G85" s="16">
        <f t="shared" si="13"/>
        <v>356.79204963906233</v>
      </c>
      <c r="H85" s="16">
        <f t="shared" si="16"/>
        <v>350</v>
      </c>
      <c r="I85" s="16">
        <f t="shared" si="14"/>
        <v>507626700</v>
      </c>
      <c r="J85" s="17">
        <f t="shared" si="15"/>
        <v>9850930.6985999998</v>
      </c>
      <c r="K85" s="13">
        <v>789730882.91906154</v>
      </c>
      <c r="N85" s="43"/>
    </row>
    <row r="86" spans="1:14" x14ac:dyDescent="0.25">
      <c r="A86" s="10">
        <v>980824586</v>
      </c>
      <c r="B86" s="10" t="s">
        <v>96</v>
      </c>
      <c r="C86" s="15">
        <v>22253</v>
      </c>
      <c r="D86" s="12">
        <f>VLOOKUP(B86,'pris per selskap'!$B$4:$N$94,13,FALSE)</f>
        <v>482.19213922458988</v>
      </c>
      <c r="E86" s="16">
        <f t="shared" si="11"/>
        <v>10730221.674164798</v>
      </c>
      <c r="F86" s="16">
        <f t="shared" si="12"/>
        <v>6389989.834924168</v>
      </c>
      <c r="G86" s="16">
        <f t="shared" si="13"/>
        <v>287.15183727695899</v>
      </c>
      <c r="H86" s="16">
        <f t="shared" si="16"/>
        <v>287.15183727695899</v>
      </c>
      <c r="I86" s="16">
        <f t="shared" si="14"/>
        <v>6389989.834924168</v>
      </c>
      <c r="J86" s="17">
        <f t="shared" si="15"/>
        <v>0</v>
      </c>
      <c r="K86" s="13">
        <v>4340231.8392406302</v>
      </c>
      <c r="N86" s="43"/>
    </row>
    <row r="87" spans="1:14" x14ac:dyDescent="0.25">
      <c r="A87" s="10">
        <v>981915550</v>
      </c>
      <c r="B87" s="10" t="s">
        <v>97</v>
      </c>
      <c r="C87" s="15">
        <v>187889</v>
      </c>
      <c r="D87" s="12">
        <f>VLOOKUP(B87,'pris per selskap'!$B$4:$N$94,13,FALSE)</f>
        <v>898.39604622657225</v>
      </c>
      <c r="E87" s="16">
        <f t="shared" si="11"/>
        <v>168798734.72946444</v>
      </c>
      <c r="F87" s="16">
        <f t="shared" si="12"/>
        <v>67159517.178664222</v>
      </c>
      <c r="G87" s="16">
        <f t="shared" si="13"/>
        <v>357.44251754314632</v>
      </c>
      <c r="H87" s="16">
        <f t="shared" si="16"/>
        <v>350</v>
      </c>
      <c r="I87" s="16">
        <f t="shared" si="14"/>
        <v>65761150</v>
      </c>
      <c r="J87" s="17">
        <f t="shared" si="15"/>
        <v>1398367.1787</v>
      </c>
      <c r="K87" s="13">
        <v>101639217.55080022</v>
      </c>
      <c r="N87" s="43"/>
    </row>
    <row r="88" spans="1:14" x14ac:dyDescent="0.25">
      <c r="A88" s="10">
        <v>982897327</v>
      </c>
      <c r="B88" s="10" t="s">
        <v>98</v>
      </c>
      <c r="C88" s="15">
        <v>34115</v>
      </c>
      <c r="D88" s="12">
        <f>VLOOKUP(B88,'pris per selskap'!$B$4:$N$94,13,FALSE)</f>
        <v>371.80645876950479</v>
      </c>
      <c r="E88" s="16">
        <f t="shared" si="11"/>
        <v>12684177.340921655</v>
      </c>
      <c r="F88" s="16">
        <f t="shared" si="12"/>
        <v>10133028.577516979</v>
      </c>
      <c r="G88" s="16">
        <f t="shared" si="13"/>
        <v>297.02560684499423</v>
      </c>
      <c r="H88" s="16">
        <f t="shared" si="16"/>
        <v>297.02560684499423</v>
      </c>
      <c r="I88" s="16">
        <f t="shared" si="14"/>
        <v>10133028.577516979</v>
      </c>
      <c r="J88" s="17">
        <f t="shared" si="15"/>
        <v>0</v>
      </c>
      <c r="K88" s="13">
        <v>2551148.7634046762</v>
      </c>
      <c r="N88" s="43"/>
    </row>
    <row r="89" spans="1:14" x14ac:dyDescent="0.25">
      <c r="A89" s="10">
        <v>982974011</v>
      </c>
      <c r="B89" s="10" t="s">
        <v>99</v>
      </c>
      <c r="C89" s="15">
        <v>299107</v>
      </c>
      <c r="D89" s="12">
        <f>VLOOKUP(B89,'pris per selskap'!$B$4:$N$94,13,FALSE)</f>
        <v>1007.9544173866163</v>
      </c>
      <c r="E89" s="16">
        <f t="shared" si="11"/>
        <v>301486221.92125863</v>
      </c>
      <c r="F89" s="16">
        <f t="shared" si="12"/>
        <v>138620650.98291928</v>
      </c>
      <c r="G89" s="16">
        <f t="shared" si="13"/>
        <v>463.44836791823417</v>
      </c>
      <c r="H89" s="16">
        <f t="shared" si="16"/>
        <v>350</v>
      </c>
      <c r="I89" s="16">
        <f t="shared" si="14"/>
        <v>104687450</v>
      </c>
      <c r="J89" s="17">
        <f t="shared" si="15"/>
        <v>33933200.982900001</v>
      </c>
      <c r="K89" s="13">
        <v>162865570.93833935</v>
      </c>
      <c r="L89" s="10" t="s">
        <v>175</v>
      </c>
      <c r="N89" s="43"/>
    </row>
    <row r="90" spans="1:14" x14ac:dyDescent="0.25">
      <c r="A90" s="10">
        <v>984882114</v>
      </c>
      <c r="B90" s="10" t="s">
        <v>100</v>
      </c>
      <c r="C90" s="15">
        <v>98171</v>
      </c>
      <c r="D90" s="12">
        <f>VLOOKUP(B90,'pris per selskap'!$B$4:$N$94,13,FALSE)</f>
        <v>581.35623464440062</v>
      </c>
      <c r="E90" s="16">
        <f t="shared" si="11"/>
        <v>57072322.911275454</v>
      </c>
      <c r="F90" s="16">
        <f t="shared" si="12"/>
        <v>29859802.318453792</v>
      </c>
      <c r="G90" s="16">
        <f t="shared" si="13"/>
        <v>304.16113025693733</v>
      </c>
      <c r="H90" s="16">
        <f t="shared" si="16"/>
        <v>304.16113025693733</v>
      </c>
      <c r="I90" s="16">
        <f t="shared" si="14"/>
        <v>29859802.318453792</v>
      </c>
      <c r="J90" s="17">
        <f t="shared" si="15"/>
        <v>0</v>
      </c>
      <c r="K90" s="13">
        <v>27212520.592821661</v>
      </c>
      <c r="L90" s="10" t="s">
        <v>173</v>
      </c>
      <c r="N90" s="43"/>
    </row>
    <row r="91" spans="1:14" x14ac:dyDescent="0.25">
      <c r="A91" s="10">
        <v>985294836</v>
      </c>
      <c r="B91" s="10" t="s">
        <v>101</v>
      </c>
      <c r="C91" s="15">
        <v>15009</v>
      </c>
      <c r="D91" s="12">
        <f>VLOOKUP(B91,'pris per selskap'!$B$4:$N$94,13,FALSE)</f>
        <v>901.29809910744439</v>
      </c>
      <c r="E91" s="16">
        <f t="shared" si="11"/>
        <v>13527583.169503633</v>
      </c>
      <c r="F91" s="16">
        <f t="shared" si="12"/>
        <v>5355091.8730326863</v>
      </c>
      <c r="G91" s="16">
        <f t="shared" si="13"/>
        <v>356.79204963906233</v>
      </c>
      <c r="H91" s="16">
        <f t="shared" si="16"/>
        <v>350</v>
      </c>
      <c r="I91" s="16">
        <f t="shared" si="14"/>
        <v>5253150</v>
      </c>
      <c r="J91" s="17">
        <f t="shared" si="15"/>
        <v>101941.87300000001</v>
      </c>
      <c r="K91" s="13">
        <v>8172491.2964709466</v>
      </c>
      <c r="L91" s="10" t="s">
        <v>177</v>
      </c>
      <c r="N91" s="43"/>
    </row>
    <row r="92" spans="1:14" x14ac:dyDescent="0.25">
      <c r="A92" s="10">
        <v>985411131</v>
      </c>
      <c r="B92" s="10" t="s">
        <v>102</v>
      </c>
      <c r="C92" s="15">
        <v>73413</v>
      </c>
      <c r="D92" s="12">
        <f>VLOOKUP(B92,'pris per selskap'!$B$4:$N$94,13,FALSE)</f>
        <v>371.80645876950479</v>
      </c>
      <c r="E92" s="16">
        <f t="shared" si="11"/>
        <v>27295427.557645656</v>
      </c>
      <c r="F92" s="16">
        <f t="shared" si="12"/>
        <v>21805540.875311565</v>
      </c>
      <c r="G92" s="16">
        <f t="shared" si="13"/>
        <v>297.02560684499429</v>
      </c>
      <c r="H92" s="16">
        <f t="shared" si="16"/>
        <v>297.02560684499429</v>
      </c>
      <c r="I92" s="16">
        <f t="shared" si="14"/>
        <v>21805540.875311565</v>
      </c>
      <c r="J92" s="17">
        <f t="shared" si="15"/>
        <v>0</v>
      </c>
      <c r="K92" s="13">
        <v>5489886.6823340906</v>
      </c>
      <c r="N92" s="43"/>
    </row>
    <row r="93" spans="1:14" x14ac:dyDescent="0.25">
      <c r="A93" s="10">
        <v>986347801</v>
      </c>
      <c r="B93" s="10" t="s">
        <v>103</v>
      </c>
      <c r="C93" s="15">
        <v>33709</v>
      </c>
      <c r="D93" s="12">
        <f>VLOOKUP(B93,'pris per selskap'!$B$4:$N$94,13,FALSE)</f>
        <v>371.80645876950479</v>
      </c>
      <c r="E93" s="16">
        <f t="shared" si="11"/>
        <v>12533223.918661237</v>
      </c>
      <c r="F93" s="16">
        <f t="shared" si="12"/>
        <v>10012436.181137912</v>
      </c>
      <c r="G93" s="16">
        <f t="shared" si="13"/>
        <v>297.02560684499429</v>
      </c>
      <c r="H93" s="16">
        <f t="shared" si="16"/>
        <v>297.02560684499429</v>
      </c>
      <c r="I93" s="16">
        <f t="shared" si="14"/>
        <v>10012436.181137912</v>
      </c>
      <c r="J93" s="17">
        <f t="shared" si="15"/>
        <v>0</v>
      </c>
      <c r="K93" s="13">
        <v>2520787.7375233253</v>
      </c>
      <c r="N93" s="43"/>
    </row>
    <row r="94" spans="1:14" x14ac:dyDescent="0.25">
      <c r="A94" s="10">
        <v>987059729</v>
      </c>
      <c r="B94" s="10" t="s">
        <v>104</v>
      </c>
      <c r="C94" s="15">
        <v>526</v>
      </c>
      <c r="D94" s="12">
        <f>VLOOKUP(B94,'pris per selskap'!$B$4:$N$94,13,FALSE)</f>
        <v>898.57530481305184</v>
      </c>
      <c r="E94" s="16">
        <f t="shared" si="11"/>
        <v>472650.61033166526</v>
      </c>
      <c r="F94" s="16">
        <f t="shared" si="12"/>
        <v>188609.22964114056</v>
      </c>
      <c r="G94" s="16">
        <f t="shared" si="13"/>
        <v>358.5726799261227</v>
      </c>
      <c r="H94" s="16">
        <f t="shared" si="16"/>
        <v>350</v>
      </c>
      <c r="I94" s="16">
        <f t="shared" si="14"/>
        <v>184100</v>
      </c>
      <c r="J94" s="17">
        <f t="shared" si="15"/>
        <v>4509.2295999999997</v>
      </c>
      <c r="K94" s="13">
        <v>284041.3806905247</v>
      </c>
      <c r="N94" s="43"/>
    </row>
    <row r="95" spans="1:14" x14ac:dyDescent="0.25">
      <c r="A95" s="10">
        <v>987626844</v>
      </c>
      <c r="B95" s="10" t="s">
        <v>105</v>
      </c>
      <c r="C95" s="15">
        <v>47467</v>
      </c>
      <c r="D95" s="12">
        <f>VLOOKUP(B95,'pris per selskap'!$B$4:$N$94,13,FALSE)</f>
        <v>901.29809910744439</v>
      </c>
      <c r="E95" s="16">
        <f t="shared" si="11"/>
        <v>42781916.870333061</v>
      </c>
      <c r="F95" s="16">
        <f t="shared" si="12"/>
        <v>16935848.220217369</v>
      </c>
      <c r="G95" s="16">
        <f t="shared" si="13"/>
        <v>356.79204963906227</v>
      </c>
      <c r="H95" s="16">
        <f t="shared" si="16"/>
        <v>350</v>
      </c>
      <c r="I95" s="16">
        <f t="shared" si="14"/>
        <v>16613450</v>
      </c>
      <c r="J95" s="17">
        <f t="shared" si="15"/>
        <v>322398.22019999998</v>
      </c>
      <c r="K95" s="13">
        <v>25846068.650115691</v>
      </c>
      <c r="N95" s="43"/>
    </row>
    <row r="96" spans="1:14" x14ac:dyDescent="0.25">
      <c r="A96" s="10">
        <v>988807648</v>
      </c>
      <c r="B96" s="10" t="s">
        <v>106</v>
      </c>
      <c r="C96" s="15">
        <v>160361</v>
      </c>
      <c r="D96" s="12">
        <f>VLOOKUP(B96,'pris per selskap'!$B$4:$N$94,13,FALSE)</f>
        <v>467.19007812595538</v>
      </c>
      <c r="E96" s="16">
        <f t="shared" si="11"/>
        <v>74919068.118356332</v>
      </c>
      <c r="F96" s="16">
        <f t="shared" si="12"/>
        <v>46263144.711536184</v>
      </c>
      <c r="G96" s="16">
        <f t="shared" si="13"/>
        <v>288.49374044522159</v>
      </c>
      <c r="H96" s="16">
        <f t="shared" si="16"/>
        <v>288.49374044522159</v>
      </c>
      <c r="I96" s="16">
        <f t="shared" si="14"/>
        <v>46263144.711536177</v>
      </c>
      <c r="J96" s="17">
        <f t="shared" si="15"/>
        <v>0</v>
      </c>
      <c r="K96" s="13">
        <v>28655923.406820152</v>
      </c>
      <c r="N96" s="43"/>
    </row>
    <row r="97" spans="1:14" x14ac:dyDescent="0.25">
      <c r="A97" s="10">
        <v>997712099</v>
      </c>
      <c r="B97" s="10" t="s">
        <v>107</v>
      </c>
      <c r="C97" s="15">
        <v>3757</v>
      </c>
      <c r="D97" s="12">
        <f>VLOOKUP(B97,'pris per selskap'!$B$4:$N$94,13,FALSE)</f>
        <v>901.29809910744439</v>
      </c>
      <c r="E97" s="16">
        <f t="shared" si="11"/>
        <v>3386176.9583466686</v>
      </c>
      <c r="F97" s="16">
        <f t="shared" si="12"/>
        <v>1340467.7304939572</v>
      </c>
      <c r="G97" s="16">
        <f t="shared" si="13"/>
        <v>356.79204963906233</v>
      </c>
      <c r="H97" s="16">
        <f t="shared" si="16"/>
        <v>350</v>
      </c>
      <c r="I97" s="16">
        <f t="shared" si="14"/>
        <v>1314950</v>
      </c>
      <c r="J97" s="17">
        <f t="shared" si="15"/>
        <v>25517.730500000001</v>
      </c>
      <c r="K97" s="13">
        <v>2045709.2278527115</v>
      </c>
      <c r="N97" s="43"/>
    </row>
    <row r="98" spans="1:14" x14ac:dyDescent="0.25">
      <c r="A98" s="10">
        <v>998509289</v>
      </c>
      <c r="B98" s="10" t="s">
        <v>108</v>
      </c>
      <c r="C98" s="15">
        <v>10957</v>
      </c>
      <c r="D98" s="12">
        <f>VLOOKUP(B98,'pris per selskap'!$B$4:$N$94,13,FALSE)</f>
        <v>1007.9544173866163</v>
      </c>
      <c r="E98" s="16">
        <f t="shared" si="11"/>
        <v>11044156.551305154</v>
      </c>
      <c r="F98" s="16">
        <f t="shared" si="12"/>
        <v>5078003.7672800915</v>
      </c>
      <c r="G98" s="16">
        <f t="shared" si="13"/>
        <v>463.44836791823417</v>
      </c>
      <c r="H98" s="16">
        <f t="shared" si="16"/>
        <v>350</v>
      </c>
      <c r="I98" s="16">
        <f t="shared" si="14"/>
        <v>3834950</v>
      </c>
      <c r="J98" s="17">
        <f t="shared" si="15"/>
        <v>1243053.7672999999</v>
      </c>
      <c r="K98" s="13">
        <v>5966152.7840250628</v>
      </c>
      <c r="N98" s="43"/>
    </row>
    <row r="99" spans="1:14" ht="17.25" x14ac:dyDescent="0.35">
      <c r="D99" s="12"/>
      <c r="E99" s="11"/>
      <c r="F99" s="11"/>
      <c r="G99" s="11"/>
      <c r="H99" s="11"/>
    </row>
  </sheetData>
  <mergeCells count="2">
    <mergeCell ref="E6:F6"/>
    <mergeCell ref="G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AC20-C003-4881-AD8E-2B41A14FF781}">
  <dimension ref="A1:L72"/>
  <sheetViews>
    <sheetView topLeftCell="A16" zoomScale="80" zoomScaleNormal="80" workbookViewId="0">
      <selection activeCell="A54" sqref="A47:I54"/>
    </sheetView>
  </sheetViews>
  <sheetFormatPr baseColWidth="10" defaultColWidth="8.875" defaultRowHeight="15" x14ac:dyDescent="0.25"/>
  <cols>
    <col min="1" max="1" width="25.125" style="1" bestFit="1" customWidth="1"/>
    <col min="2" max="2" width="19.875" style="1" bestFit="1" customWidth="1"/>
    <col min="3" max="3" width="19.375" style="1" bestFit="1" customWidth="1"/>
    <col min="4" max="6" width="20.25" style="1" bestFit="1" customWidth="1"/>
    <col min="7" max="7" width="23.5" style="1" bestFit="1" customWidth="1"/>
    <col min="8" max="8" width="23" style="1" bestFit="1" customWidth="1"/>
    <col min="9" max="9" width="10.5" style="1" customWidth="1"/>
    <col min="10" max="16384" width="8.875" style="1"/>
  </cols>
  <sheetData>
    <row r="1" spans="1:9" x14ac:dyDescent="0.25">
      <c r="A1" s="53" t="s">
        <v>109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2" t="s">
        <v>110</v>
      </c>
      <c r="B2" s="2" t="s">
        <v>111</v>
      </c>
      <c r="C2" s="2" t="s">
        <v>112</v>
      </c>
      <c r="D2" s="2" t="s">
        <v>113</v>
      </c>
      <c r="E2" s="2" t="s">
        <v>114</v>
      </c>
      <c r="F2" s="2" t="s">
        <v>115</v>
      </c>
      <c r="G2" s="2"/>
    </row>
    <row r="3" spans="1:9" x14ac:dyDescent="0.25">
      <c r="A3" s="1">
        <v>2023</v>
      </c>
      <c r="B3" s="3">
        <f>B19</f>
        <v>901.29809910744439</v>
      </c>
      <c r="C3" s="3">
        <f t="shared" ref="C3:F3" si="0">C19</f>
        <v>1007.9544173866163</v>
      </c>
      <c r="D3" s="3">
        <f t="shared" si="0"/>
        <v>482.19213922458988</v>
      </c>
      <c r="E3" s="3">
        <f t="shared" si="0"/>
        <v>371.80645876950479</v>
      </c>
      <c r="F3" s="3">
        <f t="shared" si="0"/>
        <v>898.57530481305184</v>
      </c>
    </row>
    <row r="5" spans="1:9" x14ac:dyDescent="0.25">
      <c r="A5" s="53" t="s">
        <v>116</v>
      </c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2" t="s">
        <v>117</v>
      </c>
      <c r="B6" s="2" t="s">
        <v>111</v>
      </c>
      <c r="C6" s="2" t="s">
        <v>112</v>
      </c>
      <c r="D6" s="2" t="s">
        <v>113</v>
      </c>
      <c r="E6" s="2" t="s">
        <v>114</v>
      </c>
      <c r="F6" s="2" t="s">
        <v>115</v>
      </c>
      <c r="G6" s="4" t="s">
        <v>118</v>
      </c>
      <c r="H6" s="5" t="s">
        <v>119</v>
      </c>
    </row>
    <row r="7" spans="1:9" x14ac:dyDescent="0.25">
      <c r="A7" s="1" t="s">
        <v>120</v>
      </c>
      <c r="B7" s="6">
        <f>B23*$H7</f>
        <v>161.6042301914006</v>
      </c>
      <c r="C7" s="6">
        <f>C23*$H7</f>
        <v>161.6042301914006</v>
      </c>
      <c r="D7" s="6">
        <f>D23*$H7</f>
        <v>88.860942785262395</v>
      </c>
      <c r="E7" s="6">
        <f>E23*$H7</f>
        <v>59.205733533644548</v>
      </c>
      <c r="F7" s="6">
        <f>F23*$H7</f>
        <v>164.38348846944839</v>
      </c>
      <c r="G7" s="1" t="s">
        <v>121</v>
      </c>
      <c r="H7" s="8">
        <f>E38</f>
        <v>0.12766459706236966</v>
      </c>
    </row>
    <row r="8" spans="1:9" x14ac:dyDescent="0.25">
      <c r="A8" s="1" t="s">
        <v>122</v>
      </c>
      <c r="B8" s="6">
        <f>B24*$H8</f>
        <v>131.57215753768853</v>
      </c>
      <c r="C8" s="6">
        <f t="shared" ref="C8:F8" si="1">C24*$H8</f>
        <v>131.66034800340753</v>
      </c>
      <c r="D8" s="6">
        <f t="shared" si="1"/>
        <v>55.722630365727014</v>
      </c>
      <c r="E8" s="6">
        <f t="shared" si="1"/>
        <v>36.146637637555386</v>
      </c>
      <c r="F8" s="6">
        <f t="shared" si="1"/>
        <v>126.90493483892305</v>
      </c>
      <c r="G8" s="1" t="s">
        <v>121</v>
      </c>
      <c r="H8" s="8">
        <f t="shared" ref="H8:H18" si="2">E39</f>
        <v>0.11453307236234279</v>
      </c>
    </row>
    <row r="9" spans="1:9" x14ac:dyDescent="0.25">
      <c r="A9" s="1" t="s">
        <v>123</v>
      </c>
      <c r="B9" s="6">
        <f t="shared" ref="B9:F9" si="3">B25*$H9</f>
        <v>113.16441903514806</v>
      </c>
      <c r="C9" s="6">
        <f t="shared" si="3"/>
        <v>113.16542373545467</v>
      </c>
      <c r="D9" s="6">
        <f t="shared" si="3"/>
        <v>64.454538770025778</v>
      </c>
      <c r="E9" s="6">
        <f>E25*$H9</f>
        <v>49.246390228852647</v>
      </c>
      <c r="F9" s="6">
        <f t="shared" si="3"/>
        <v>113.57232735963221</v>
      </c>
      <c r="G9" s="1" t="s">
        <v>121</v>
      </c>
      <c r="H9" s="8">
        <f t="shared" si="2"/>
        <v>0.10047003066111605</v>
      </c>
    </row>
    <row r="10" spans="1:9" x14ac:dyDescent="0.25">
      <c r="A10" s="1" t="s">
        <v>124</v>
      </c>
      <c r="B10" s="6">
        <f t="shared" ref="B10:F10" si="4">B26*$H10</f>
        <v>93.944517131780387</v>
      </c>
      <c r="C10" s="6">
        <f t="shared" si="4"/>
        <v>93.944517131780387</v>
      </c>
      <c r="D10" s="6">
        <f t="shared" si="4"/>
        <v>58.947987002292841</v>
      </c>
      <c r="E10" s="6">
        <f t="shared" si="4"/>
        <v>34.182736109731984</v>
      </c>
      <c r="F10" s="6">
        <f t="shared" si="4"/>
        <v>95.610212071280017</v>
      </c>
      <c r="G10" s="1" t="s">
        <v>121</v>
      </c>
      <c r="H10" s="8">
        <f t="shared" si="2"/>
        <v>8.4681999974562702E-2</v>
      </c>
    </row>
    <row r="11" spans="1:9" x14ac:dyDescent="0.25">
      <c r="A11" s="1" t="s">
        <v>125</v>
      </c>
      <c r="B11" s="6">
        <f t="shared" ref="B11:F11" si="5">B27*$H11</f>
        <v>55.835360104057607</v>
      </c>
      <c r="C11" s="6">
        <f t="shared" si="5"/>
        <v>57.295758037752343</v>
      </c>
      <c r="D11" s="6">
        <f t="shared" si="5"/>
        <v>22.604914319990957</v>
      </c>
      <c r="E11" s="6">
        <f t="shared" si="5"/>
        <v>15.585628142572951</v>
      </c>
      <c r="F11" s="6">
        <f t="shared" si="5"/>
        <v>56.104567699811646</v>
      </c>
      <c r="G11" s="1" t="s">
        <v>121</v>
      </c>
      <c r="H11" s="8">
        <f t="shared" si="2"/>
        <v>7.1031027903440666E-2</v>
      </c>
    </row>
    <row r="12" spans="1:9" x14ac:dyDescent="0.25">
      <c r="A12" s="1" t="s">
        <v>126</v>
      </c>
      <c r="B12" s="6">
        <f t="shared" ref="B12:F15" si="6">B28*$H12</f>
        <v>39.694256476360422</v>
      </c>
      <c r="C12" s="6">
        <f t="shared" si="6"/>
        <v>52.256347307831682</v>
      </c>
      <c r="D12" s="6">
        <f t="shared" si="6"/>
        <v>12.711633081610842</v>
      </c>
      <c r="E12" s="6">
        <f t="shared" si="6"/>
        <v>11.760197606085132</v>
      </c>
      <c r="F12" s="6">
        <f t="shared" si="6"/>
        <v>39.676918244460175</v>
      </c>
      <c r="G12" s="1" t="s">
        <v>121</v>
      </c>
      <c r="H12" s="8">
        <f t="shared" si="2"/>
        <v>5.4181974688252164E-2</v>
      </c>
    </row>
    <row r="13" spans="1:9" x14ac:dyDescent="0.25">
      <c r="A13" s="1" t="s">
        <v>127</v>
      </c>
      <c r="B13" s="6">
        <f t="shared" si="6"/>
        <v>18.528415099832372</v>
      </c>
      <c r="C13" s="6">
        <f t="shared" si="6"/>
        <v>34.591243903248284</v>
      </c>
      <c r="D13" s="6">
        <f t="shared" si="6"/>
        <v>14.390058202721518</v>
      </c>
      <c r="E13" s="6">
        <f t="shared" si="6"/>
        <v>11.237935824177248</v>
      </c>
      <c r="F13" s="6">
        <f t="shared" si="6"/>
        <v>18.741478021872037</v>
      </c>
      <c r="G13" s="1" t="s">
        <v>121</v>
      </c>
      <c r="H13" s="8">
        <f t="shared" si="2"/>
        <v>5.036948511576015E-2</v>
      </c>
    </row>
    <row r="14" spans="1:9" x14ac:dyDescent="0.25">
      <c r="A14" s="1" t="s">
        <v>128</v>
      </c>
      <c r="B14" s="6">
        <f t="shared" si="6"/>
        <v>11.177412507100792</v>
      </c>
      <c r="C14" s="6">
        <f t="shared" si="6"/>
        <v>40.619102594092823</v>
      </c>
      <c r="D14" s="6">
        <f t="shared" si="6"/>
        <v>11.11724101119974</v>
      </c>
      <c r="E14" s="6">
        <f t="shared" si="6"/>
        <v>10.590740422065544</v>
      </c>
      <c r="F14" s="6">
        <f t="shared" si="6"/>
        <v>11.185212515828704</v>
      </c>
      <c r="G14" s="1" t="s">
        <v>121</v>
      </c>
      <c r="H14" s="8">
        <f t="shared" si="2"/>
        <v>5.5714348056528716E-2</v>
      </c>
    </row>
    <row r="15" spans="1:9" x14ac:dyDescent="0.25">
      <c r="A15" s="1" t="s">
        <v>129</v>
      </c>
      <c r="B15" s="6">
        <f t="shared" si="6"/>
        <v>0.68670162405994817</v>
      </c>
      <c r="C15" s="6">
        <f t="shared" si="6"/>
        <v>35.280903957278014</v>
      </c>
      <c r="D15" s="6">
        <f t="shared" si="6"/>
        <v>6.0620867722544567</v>
      </c>
      <c r="E15" s="6">
        <f t="shared" si="6"/>
        <v>6.048610023164966</v>
      </c>
      <c r="F15" s="6">
        <f t="shared" si="6"/>
        <v>0.6805758290192705</v>
      </c>
      <c r="G15" s="1" t="s">
        <v>121</v>
      </c>
      <c r="H15" s="8">
        <f t="shared" si="2"/>
        <v>6.1257950406775029E-2</v>
      </c>
    </row>
    <row r="16" spans="1:9" x14ac:dyDescent="0.25">
      <c r="A16" s="1" t="s">
        <v>130</v>
      </c>
      <c r="B16" s="6">
        <f t="shared" ref="B16:F16" si="7">B32*$H16</f>
        <v>32.929751667655431</v>
      </c>
      <c r="C16" s="6">
        <f t="shared" si="7"/>
        <v>38.598965112899478</v>
      </c>
      <c r="D16" s="6">
        <f t="shared" si="7"/>
        <v>12.438480578150745</v>
      </c>
      <c r="E16" s="6">
        <f t="shared" si="7"/>
        <v>12.310051794601527</v>
      </c>
      <c r="F16" s="6">
        <f t="shared" si="7"/>
        <v>32.632377877175394</v>
      </c>
      <c r="G16" s="1" t="s">
        <v>121</v>
      </c>
      <c r="H16" s="8">
        <f t="shared" si="2"/>
        <v>7.6445704493582109E-2</v>
      </c>
    </row>
    <row r="17" spans="1:9" x14ac:dyDescent="0.25">
      <c r="A17" s="1" t="s">
        <v>131</v>
      </c>
      <c r="B17" s="6">
        <f t="shared" ref="B17:F17" si="8">B33*$H17</f>
        <v>95.692677350916981</v>
      </c>
      <c r="C17" s="6">
        <f t="shared" si="8"/>
        <v>95.692677350916981</v>
      </c>
      <c r="D17" s="6">
        <f t="shared" si="8"/>
        <v>58.08842556728996</v>
      </c>
      <c r="E17" s="6">
        <f t="shared" si="8"/>
        <v>57.3175059796055</v>
      </c>
      <c r="F17" s="6">
        <f t="shared" si="8"/>
        <v>95.707291940256951</v>
      </c>
      <c r="G17" s="1" t="s">
        <v>121</v>
      </c>
      <c r="H17" s="8">
        <f t="shared" si="2"/>
        <v>9.1341183374935062E-2</v>
      </c>
    </row>
    <row r="18" spans="1:9" x14ac:dyDescent="0.25">
      <c r="A18" s="1" t="s">
        <v>132</v>
      </c>
      <c r="B18" s="6">
        <f t="shared" ref="B18:F18" si="9">B34*$H18</f>
        <v>135.46820038144313</v>
      </c>
      <c r="C18" s="6">
        <f t="shared" si="9"/>
        <v>142.24490006055368</v>
      </c>
      <c r="D18" s="6">
        <f t="shared" si="9"/>
        <v>65.79320076806367</v>
      </c>
      <c r="E18" s="6">
        <f t="shared" si="9"/>
        <v>57.17429146744734</v>
      </c>
      <c r="F18" s="6">
        <f t="shared" si="9"/>
        <v>132.37591994534412</v>
      </c>
      <c r="G18" s="1" t="s">
        <v>133</v>
      </c>
      <c r="H18" s="8">
        <f t="shared" si="2"/>
        <v>0.11230862590033489</v>
      </c>
    </row>
    <row r="19" spans="1:9" x14ac:dyDescent="0.25">
      <c r="A19" s="4" t="s">
        <v>134</v>
      </c>
      <c r="B19" s="7">
        <f>SUM(B7:B18)+11</f>
        <v>901.29809910744439</v>
      </c>
      <c r="C19" s="7">
        <f t="shared" ref="C19:D19" si="10">SUM(C7:C18)+11</f>
        <v>1007.9544173866163</v>
      </c>
      <c r="D19" s="7">
        <f t="shared" si="10"/>
        <v>482.19213922458988</v>
      </c>
      <c r="E19" s="7">
        <f>SUM(E7:E18)+11</f>
        <v>371.80645876950479</v>
      </c>
      <c r="F19" s="7">
        <f>SUM(F7:F18)+11</f>
        <v>898.57530481305184</v>
      </c>
      <c r="G19" s="8"/>
      <c r="H19" s="3">
        <f>SUM(H7:H18)</f>
        <v>1</v>
      </c>
      <c r="I19" s="6"/>
    </row>
    <row r="21" spans="1:9" x14ac:dyDescent="0.25">
      <c r="A21" s="53" t="s">
        <v>135</v>
      </c>
      <c r="B21" s="53"/>
      <c r="C21" s="53"/>
      <c r="D21" s="53"/>
      <c r="E21" s="53"/>
      <c r="F21" s="53"/>
      <c r="G21" s="53"/>
      <c r="H21" s="53"/>
      <c r="I21" s="53"/>
    </row>
    <row r="22" spans="1:9" x14ac:dyDescent="0.25">
      <c r="A22" s="4" t="s">
        <v>117</v>
      </c>
      <c r="B22" s="4" t="s">
        <v>111</v>
      </c>
      <c r="C22" s="4" t="s">
        <v>112</v>
      </c>
      <c r="D22" s="4" t="s">
        <v>113</v>
      </c>
      <c r="E22" s="4" t="s">
        <v>114</v>
      </c>
      <c r="F22" s="4" t="s">
        <v>115</v>
      </c>
      <c r="G22" s="4" t="s">
        <v>118</v>
      </c>
    </row>
    <row r="23" spans="1:9" x14ac:dyDescent="0.25">
      <c r="A23" s="1" t="s">
        <v>136</v>
      </c>
      <c r="B23" s="8">
        <v>1265.8499999999999</v>
      </c>
      <c r="C23" s="8">
        <v>1265.8499999999999</v>
      </c>
      <c r="D23" s="8">
        <v>696.05</v>
      </c>
      <c r="E23" s="8">
        <v>463.76</v>
      </c>
      <c r="F23" s="8">
        <v>1287.6199999999999</v>
      </c>
      <c r="G23" s="1" t="s">
        <v>121</v>
      </c>
    </row>
    <row r="24" spans="1:9" x14ac:dyDescent="0.25">
      <c r="A24" s="1" t="s">
        <v>137</v>
      </c>
      <c r="B24" s="8">
        <v>1148.77</v>
      </c>
      <c r="C24" s="8">
        <v>1149.54</v>
      </c>
      <c r="D24" s="8">
        <v>486.52</v>
      </c>
      <c r="E24" s="8">
        <v>315.60000000000002</v>
      </c>
      <c r="F24" s="8">
        <v>1108.02</v>
      </c>
      <c r="G24" s="1" t="s">
        <v>121</v>
      </c>
    </row>
    <row r="25" spans="1:9" x14ac:dyDescent="0.25">
      <c r="A25" s="1" t="s">
        <v>138</v>
      </c>
      <c r="B25" s="8">
        <v>1126.3499999999999</v>
      </c>
      <c r="C25" s="8">
        <v>1126.3599999999999</v>
      </c>
      <c r="D25" s="8">
        <v>641.53</v>
      </c>
      <c r="E25" s="8">
        <v>490.16</v>
      </c>
      <c r="F25" s="8">
        <v>1130.4100000000001</v>
      </c>
      <c r="G25" s="1" t="s">
        <v>121</v>
      </c>
    </row>
    <row r="26" spans="1:9" x14ac:dyDescent="0.25">
      <c r="A26" s="1" t="s">
        <v>139</v>
      </c>
      <c r="B26" s="8">
        <v>1109.3800000000001</v>
      </c>
      <c r="C26" s="8">
        <v>1109.3800000000001</v>
      </c>
      <c r="D26" s="8">
        <v>696.11</v>
      </c>
      <c r="E26" s="8">
        <v>403.66</v>
      </c>
      <c r="F26" s="8">
        <v>1129.05</v>
      </c>
      <c r="G26" s="1" t="s">
        <v>121</v>
      </c>
    </row>
    <row r="27" spans="1:9" x14ac:dyDescent="0.25">
      <c r="A27" s="1" t="s">
        <v>140</v>
      </c>
      <c r="B27" s="8">
        <v>786.07</v>
      </c>
      <c r="C27" s="8">
        <v>806.63</v>
      </c>
      <c r="D27" s="8">
        <v>318.24</v>
      </c>
      <c r="E27" s="8">
        <v>219.42</v>
      </c>
      <c r="F27" s="8">
        <v>789.86</v>
      </c>
      <c r="G27" s="1" t="s">
        <v>121</v>
      </c>
    </row>
    <row r="28" spans="1:9" ht="17.25" x14ac:dyDescent="0.35">
      <c r="A28" s="1" t="s">
        <v>141</v>
      </c>
      <c r="B28" s="8">
        <v>732.61</v>
      </c>
      <c r="C28" s="8">
        <v>964.46</v>
      </c>
      <c r="D28" s="8">
        <v>234.61</v>
      </c>
      <c r="E28" s="8">
        <v>217.05</v>
      </c>
      <c r="F28" s="8">
        <v>732.29</v>
      </c>
      <c r="G28" s="1" t="s">
        <v>121</v>
      </c>
      <c r="H28" s="34"/>
    </row>
    <row r="29" spans="1:9" x14ac:dyDescent="0.25">
      <c r="A29" s="1" t="s">
        <v>127</v>
      </c>
      <c r="B29" s="8">
        <v>367.85</v>
      </c>
      <c r="C29" s="8">
        <v>686.75</v>
      </c>
      <c r="D29" s="8">
        <v>285.69</v>
      </c>
      <c r="E29" s="8">
        <v>223.11</v>
      </c>
      <c r="F29" s="8">
        <v>372.08</v>
      </c>
      <c r="G29" s="1" t="s">
        <v>121</v>
      </c>
    </row>
    <row r="30" spans="1:9" x14ac:dyDescent="0.25">
      <c r="A30" s="1" t="s">
        <v>128</v>
      </c>
      <c r="B30" s="8">
        <v>200.62</v>
      </c>
      <c r="C30" s="8">
        <v>729.06</v>
      </c>
      <c r="D30" s="8">
        <v>199.54</v>
      </c>
      <c r="E30" s="8">
        <v>190.09</v>
      </c>
      <c r="F30" s="8">
        <v>200.76</v>
      </c>
      <c r="G30" s="1" t="s">
        <v>121</v>
      </c>
    </row>
    <row r="31" spans="1:9" x14ac:dyDescent="0.25">
      <c r="A31" s="1" t="s">
        <v>129</v>
      </c>
      <c r="B31" s="8">
        <v>11.21</v>
      </c>
      <c r="C31" s="8">
        <v>575.94000000000005</v>
      </c>
      <c r="D31" s="8">
        <v>98.96</v>
      </c>
      <c r="E31" s="8">
        <v>98.74</v>
      </c>
      <c r="F31" s="8">
        <v>11.11</v>
      </c>
      <c r="G31" s="1" t="s">
        <v>121</v>
      </c>
    </row>
    <row r="32" spans="1:9" x14ac:dyDescent="0.25">
      <c r="A32" s="1" t="s">
        <v>130</v>
      </c>
      <c r="B32" s="8">
        <v>430.76</v>
      </c>
      <c r="C32" s="8">
        <v>504.92</v>
      </c>
      <c r="D32" s="8">
        <v>162.71</v>
      </c>
      <c r="E32" s="8">
        <v>161.03</v>
      </c>
      <c r="F32" s="8">
        <v>426.87</v>
      </c>
      <c r="G32" s="1" t="s">
        <v>121</v>
      </c>
    </row>
    <row r="33" spans="1:9" x14ac:dyDescent="0.25">
      <c r="A33" s="1" t="s">
        <v>131</v>
      </c>
      <c r="B33" s="8">
        <v>1047.6400000000001</v>
      </c>
      <c r="C33" s="8">
        <v>1047.6400000000001</v>
      </c>
      <c r="D33" s="8">
        <v>635.95000000000005</v>
      </c>
      <c r="E33" s="8">
        <v>627.51</v>
      </c>
      <c r="F33" s="8">
        <v>1047.8</v>
      </c>
      <c r="G33" s="1" t="s">
        <v>121</v>
      </c>
    </row>
    <row r="34" spans="1:9" x14ac:dyDescent="0.25">
      <c r="A34" s="1" t="s">
        <v>132</v>
      </c>
      <c r="B34" s="8">
        <f>B$62</f>
        <v>1206.213675</v>
      </c>
      <c r="C34" s="8">
        <f>C$62</f>
        <v>1266.5536499999998</v>
      </c>
      <c r="D34" s="8">
        <f t="shared" ref="C34:F34" si="11">D$62</f>
        <v>585.82499999999993</v>
      </c>
      <c r="E34" s="8">
        <f t="shared" si="11"/>
        <v>509.08192499999996</v>
      </c>
      <c r="F34" s="8">
        <f t="shared" si="11"/>
        <v>1178.6798999999999</v>
      </c>
      <c r="G34" s="1" t="s">
        <v>133</v>
      </c>
    </row>
    <row r="36" spans="1:9" x14ac:dyDescent="0.25">
      <c r="A36" s="53" t="s">
        <v>142</v>
      </c>
      <c r="B36" s="53"/>
      <c r="C36" s="53"/>
      <c r="D36" s="53"/>
      <c r="E36" s="53"/>
      <c r="F36" s="53"/>
      <c r="G36" s="53"/>
      <c r="H36" s="53"/>
      <c r="I36" s="53"/>
    </row>
    <row r="37" spans="1:9" x14ac:dyDescent="0.25">
      <c r="A37" s="4" t="s">
        <v>143</v>
      </c>
      <c r="B37" s="4" t="s">
        <v>117</v>
      </c>
      <c r="C37" s="4" t="s">
        <v>144</v>
      </c>
      <c r="D37" s="4" t="s">
        <v>145</v>
      </c>
      <c r="E37" s="4" t="s">
        <v>146</v>
      </c>
      <c r="H37" s="2"/>
    </row>
    <row r="38" spans="1:9" x14ac:dyDescent="0.25">
      <c r="A38" s="1" t="s">
        <v>147</v>
      </c>
      <c r="B38" s="1" t="s">
        <v>136</v>
      </c>
      <c r="C38" s="9">
        <v>10569586</v>
      </c>
      <c r="D38" s="9">
        <v>82791833</v>
      </c>
      <c r="E38" s="6">
        <f>C38/D38</f>
        <v>0.12766459706236966</v>
      </c>
    </row>
    <row r="39" spans="1:9" x14ac:dyDescent="0.25">
      <c r="A39" s="1" t="s">
        <v>147</v>
      </c>
      <c r="B39" s="1" t="s">
        <v>137</v>
      </c>
      <c r="C39" s="9">
        <v>9482403</v>
      </c>
      <c r="D39" s="9">
        <v>82791833</v>
      </c>
      <c r="E39" s="6">
        <f t="shared" ref="E39:E49" si="12">C39/D39</f>
        <v>0.11453307236234279</v>
      </c>
    </row>
    <row r="40" spans="1:9" x14ac:dyDescent="0.25">
      <c r="A40" s="1" t="s">
        <v>147</v>
      </c>
      <c r="B40" s="1" t="s">
        <v>138</v>
      </c>
      <c r="C40" s="9">
        <v>8318098</v>
      </c>
      <c r="D40" s="9">
        <v>82791833</v>
      </c>
      <c r="E40" s="6">
        <f t="shared" si="12"/>
        <v>0.10047003066111605</v>
      </c>
    </row>
    <row r="41" spans="1:9" x14ac:dyDescent="0.25">
      <c r="A41" s="1" t="s">
        <v>147</v>
      </c>
      <c r="B41" s="1" t="s">
        <v>139</v>
      </c>
      <c r="C41" s="9">
        <v>7010978</v>
      </c>
      <c r="D41" s="9">
        <v>82791833</v>
      </c>
      <c r="E41" s="6">
        <f t="shared" si="12"/>
        <v>8.4681999974562702E-2</v>
      </c>
    </row>
    <row r="42" spans="1:9" x14ac:dyDescent="0.25">
      <c r="A42" s="1" t="s">
        <v>147</v>
      </c>
      <c r="B42" s="1" t="s">
        <v>140</v>
      </c>
      <c r="C42" s="9">
        <v>5880789</v>
      </c>
      <c r="D42" s="9">
        <v>82791833</v>
      </c>
      <c r="E42" s="6">
        <f t="shared" si="12"/>
        <v>7.1031027903440666E-2</v>
      </c>
    </row>
    <row r="43" spans="1:9" x14ac:dyDescent="0.25">
      <c r="A43" s="1" t="s">
        <v>147</v>
      </c>
      <c r="B43" s="1" t="s">
        <v>141</v>
      </c>
      <c r="C43" s="9">
        <v>4485825</v>
      </c>
      <c r="D43" s="9">
        <v>82791833</v>
      </c>
      <c r="E43" s="6">
        <f t="shared" si="12"/>
        <v>5.4181974688252164E-2</v>
      </c>
    </row>
    <row r="44" spans="1:9" x14ac:dyDescent="0.25">
      <c r="A44" s="1" t="s">
        <v>147</v>
      </c>
      <c r="B44" s="1" t="s">
        <v>127</v>
      </c>
      <c r="C44" s="9">
        <v>4170182</v>
      </c>
      <c r="D44" s="9">
        <v>82791833</v>
      </c>
      <c r="E44" s="6">
        <f>C44/D44</f>
        <v>5.036948511576015E-2</v>
      </c>
    </row>
    <row r="45" spans="1:9" x14ac:dyDescent="0.25">
      <c r="A45" s="1" t="s">
        <v>147</v>
      </c>
      <c r="B45" s="1" t="s">
        <v>128</v>
      </c>
      <c r="C45" s="9">
        <v>4612693</v>
      </c>
      <c r="D45" s="9">
        <v>82791833</v>
      </c>
      <c r="E45" s="6">
        <f t="shared" si="12"/>
        <v>5.5714348056528716E-2</v>
      </c>
    </row>
    <row r="46" spans="1:9" x14ac:dyDescent="0.25">
      <c r="A46" s="1" t="s">
        <v>147</v>
      </c>
      <c r="B46" s="1" t="s">
        <v>129</v>
      </c>
      <c r="C46" s="9">
        <v>5071658</v>
      </c>
      <c r="D46" s="9">
        <v>82791833</v>
      </c>
      <c r="E46" s="6">
        <f t="shared" si="12"/>
        <v>6.1257950406775029E-2</v>
      </c>
    </row>
    <row r="47" spans="1:9" x14ac:dyDescent="0.25">
      <c r="A47" s="1" t="s">
        <v>147</v>
      </c>
      <c r="B47" s="1" t="s">
        <v>130</v>
      </c>
      <c r="C47" s="9">
        <v>6329080</v>
      </c>
      <c r="D47" s="9">
        <v>82791833</v>
      </c>
      <c r="E47" s="6">
        <f t="shared" si="12"/>
        <v>7.6445704493582109E-2</v>
      </c>
    </row>
    <row r="48" spans="1:9" x14ac:dyDescent="0.25">
      <c r="A48" s="1" t="s">
        <v>147</v>
      </c>
      <c r="B48" s="1" t="s">
        <v>131</v>
      </c>
      <c r="C48" s="9">
        <v>7562304</v>
      </c>
      <c r="D48" s="9">
        <v>82791833</v>
      </c>
      <c r="E48" s="6">
        <f t="shared" si="12"/>
        <v>9.1341183374935062E-2</v>
      </c>
    </row>
    <row r="49" spans="1:9" x14ac:dyDescent="0.25">
      <c r="A49" s="1" t="s">
        <v>147</v>
      </c>
      <c r="B49" s="1" t="s">
        <v>132</v>
      </c>
      <c r="C49" s="9">
        <v>9298237</v>
      </c>
      <c r="D49" s="9">
        <v>82791833</v>
      </c>
      <c r="E49" s="6">
        <f t="shared" si="12"/>
        <v>0.11230862590033489</v>
      </c>
    </row>
    <row r="51" spans="1:9" x14ac:dyDescent="0.25">
      <c r="A51" s="53" t="s">
        <v>148</v>
      </c>
      <c r="B51" s="53"/>
      <c r="C51" s="53"/>
      <c r="D51" s="53"/>
      <c r="E51" s="53"/>
      <c r="F51" s="53"/>
      <c r="G51" s="53"/>
      <c r="H51" s="53"/>
      <c r="I51" s="53"/>
    </row>
    <row r="52" spans="1:9" x14ac:dyDescent="0.25">
      <c r="A52" s="4" t="s">
        <v>149</v>
      </c>
      <c r="B52" s="4" t="s">
        <v>150</v>
      </c>
      <c r="C52" s="4" t="s">
        <v>151</v>
      </c>
      <c r="D52" s="4" t="s">
        <v>148</v>
      </c>
      <c r="E52" s="4"/>
      <c r="F52" s="2"/>
      <c r="G52" s="2"/>
    </row>
    <row r="53" spans="1:9" x14ac:dyDescent="0.25">
      <c r="A53" s="1" t="s">
        <v>152</v>
      </c>
      <c r="B53" s="1" t="s">
        <v>153</v>
      </c>
      <c r="C53" s="36">
        <v>45258</v>
      </c>
      <c r="D53" s="1">
        <v>11.7165</v>
      </c>
    </row>
    <row r="55" spans="1:9" x14ac:dyDescent="0.25">
      <c r="A55" s="53" t="s">
        <v>154</v>
      </c>
      <c r="B55" s="53"/>
      <c r="C55" s="53"/>
      <c r="D55" s="53"/>
      <c r="E55" s="53"/>
      <c r="F55" s="53"/>
      <c r="G55" s="53"/>
      <c r="H55" s="53"/>
      <c r="I55" s="53"/>
    </row>
    <row r="56" spans="1:9" x14ac:dyDescent="0.25">
      <c r="A56" s="4" t="s">
        <v>117</v>
      </c>
      <c r="B56" s="2" t="s">
        <v>111</v>
      </c>
      <c r="C56" s="2" t="s">
        <v>112</v>
      </c>
      <c r="D56" s="2" t="s">
        <v>113</v>
      </c>
      <c r="E56" s="2" t="s">
        <v>114</v>
      </c>
      <c r="F56" s="2" t="s">
        <v>115</v>
      </c>
      <c r="G56" s="2" t="s">
        <v>155</v>
      </c>
      <c r="H56" s="4" t="s">
        <v>151</v>
      </c>
    </row>
    <row r="57" spans="1:9" ht="12.75" customHeight="1" x14ac:dyDescent="0.35">
      <c r="A57" s="1" t="s">
        <v>156</v>
      </c>
      <c r="B57" s="41">
        <v>18.850000000000001</v>
      </c>
      <c r="C57" s="41">
        <v>24</v>
      </c>
      <c r="D57" s="41">
        <v>-34.1</v>
      </c>
      <c r="E57" s="41">
        <v>-40.65</v>
      </c>
      <c r="F57" s="41">
        <v>16.5</v>
      </c>
      <c r="G57" s="8">
        <v>84.1</v>
      </c>
      <c r="H57" s="36">
        <v>45258</v>
      </c>
      <c r="I57" s="34"/>
    </row>
    <row r="58" spans="1:9" hidden="1" x14ac:dyDescent="0.25">
      <c r="B58" s="35" t="s">
        <v>157</v>
      </c>
      <c r="C58" s="35" t="s">
        <v>158</v>
      </c>
      <c r="D58" s="35" t="s">
        <v>159</v>
      </c>
      <c r="E58" s="35" t="s">
        <v>160</v>
      </c>
      <c r="F58" s="35" t="s">
        <v>161</v>
      </c>
      <c r="G58" s="35" t="s">
        <v>162</v>
      </c>
    </row>
    <row r="60" spans="1:9" ht="33.6" customHeight="1" x14ac:dyDescent="0.25">
      <c r="A60" s="52" t="s">
        <v>163</v>
      </c>
      <c r="B60" s="52"/>
      <c r="C60" s="52"/>
      <c r="D60" s="52"/>
      <c r="E60" s="52"/>
      <c r="F60" s="52"/>
      <c r="G60" s="52"/>
      <c r="H60" s="52"/>
      <c r="I60" s="52"/>
    </row>
    <row r="61" spans="1:9" x14ac:dyDescent="0.25">
      <c r="A61" s="4" t="s">
        <v>117</v>
      </c>
      <c r="B61" s="2" t="s">
        <v>111</v>
      </c>
      <c r="C61" s="2" t="s">
        <v>112</v>
      </c>
      <c r="D61" s="2" t="s">
        <v>113</v>
      </c>
      <c r="E61" s="2" t="s">
        <v>114</v>
      </c>
      <c r="F61" s="2" t="s">
        <v>115</v>
      </c>
      <c r="G61" s="2"/>
    </row>
    <row r="62" spans="1:9" x14ac:dyDescent="0.25">
      <c r="A62" s="1" t="s">
        <v>156</v>
      </c>
      <c r="B62" s="8">
        <f>($G$57+B57)*$D$53</f>
        <v>1206.213675</v>
      </c>
      <c r="C62" s="8">
        <f t="shared" ref="C62:F62" si="13">($G$57+C57)*$D$53</f>
        <v>1266.5536499999998</v>
      </c>
      <c r="D62" s="8">
        <f>($G$57+D57)*$D$53</f>
        <v>585.82499999999993</v>
      </c>
      <c r="E62" s="8">
        <f>($G$57+E57)*$D$53</f>
        <v>509.08192499999996</v>
      </c>
      <c r="F62" s="8">
        <f t="shared" si="13"/>
        <v>1178.6798999999999</v>
      </c>
      <c r="G62" s="8"/>
    </row>
    <row r="63" spans="1:9" x14ac:dyDescent="0.25">
      <c r="B63" s="6"/>
      <c r="C63" s="6"/>
      <c r="D63" s="6"/>
      <c r="E63" s="6"/>
      <c r="F63" s="6"/>
      <c r="G63" s="6"/>
    </row>
    <row r="65" spans="1:12" ht="17.2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7.25" x14ac:dyDescent="0.25">
      <c r="A66" s="37"/>
      <c r="B66" s="37"/>
    </row>
    <row r="67" spans="1:12" ht="17.25" x14ac:dyDescent="0.35">
      <c r="A67" s="38"/>
      <c r="B67" s="39"/>
    </row>
    <row r="68" spans="1:12" ht="17.25" x14ac:dyDescent="0.35">
      <c r="A68" s="38"/>
      <c r="B68" s="39"/>
      <c r="C68" s="40"/>
    </row>
    <row r="69" spans="1:12" ht="17.25" x14ac:dyDescent="0.35">
      <c r="A69" s="38"/>
      <c r="B69" s="39"/>
      <c r="C69" s="40"/>
    </row>
    <row r="70" spans="1:12" ht="17.25" x14ac:dyDescent="0.35">
      <c r="A70" s="38"/>
      <c r="B70" s="39"/>
      <c r="C70" s="40"/>
    </row>
    <row r="71" spans="1:12" ht="17.25" x14ac:dyDescent="0.35">
      <c r="A71" s="38"/>
      <c r="B71" s="39"/>
      <c r="C71" s="40"/>
    </row>
    <row r="72" spans="1:12" ht="17.25" x14ac:dyDescent="0.35">
      <c r="A72" s="38"/>
      <c r="B72" s="39"/>
      <c r="C72" s="40"/>
    </row>
  </sheetData>
  <mergeCells count="7">
    <mergeCell ref="A60:I60"/>
    <mergeCell ref="A1:I1"/>
    <mergeCell ref="A5:I5"/>
    <mergeCell ref="A21:I21"/>
    <mergeCell ref="A36:I36"/>
    <mergeCell ref="A51:I51"/>
    <mergeCell ref="A55:I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B77D-EE41-46C3-96B9-DC6C05193E0A}">
  <dimension ref="A1:N95"/>
  <sheetViews>
    <sheetView tabSelected="1" topLeftCell="A32" workbookViewId="0">
      <selection activeCell="C72" sqref="C72"/>
    </sheetView>
  </sheetViews>
  <sheetFormatPr baseColWidth="10" defaultColWidth="9.125" defaultRowHeight="15" x14ac:dyDescent="0.25"/>
  <cols>
    <col min="1" max="1" width="14.625" style="10" bestFit="1" customWidth="1"/>
    <col min="2" max="2" width="32.625" style="10" bestFit="1" customWidth="1"/>
    <col min="3" max="7" width="9.125" style="10"/>
    <col min="8" max="8" width="8" style="10" bestFit="1" customWidth="1"/>
    <col min="9" max="13" width="11.375" style="10" customWidth="1"/>
    <col min="14" max="14" width="11.125" style="10" customWidth="1"/>
    <col min="15" max="16384" width="9.125" style="10"/>
  </cols>
  <sheetData>
    <row r="1" spans="1:14" x14ac:dyDescent="0.25">
      <c r="C1" s="54" t="s">
        <v>164</v>
      </c>
      <c r="D1" s="54"/>
      <c r="E1" s="54"/>
      <c r="F1" s="54"/>
      <c r="G1" s="54"/>
      <c r="H1" s="54"/>
      <c r="I1" s="56" t="s">
        <v>165</v>
      </c>
      <c r="J1" s="57"/>
      <c r="K1" s="57"/>
      <c r="L1" s="57"/>
      <c r="M1" s="57"/>
      <c r="N1" s="58"/>
    </row>
    <row r="2" spans="1:14" x14ac:dyDescent="0.25">
      <c r="C2" s="55" t="s">
        <v>166</v>
      </c>
      <c r="D2" s="55"/>
      <c r="E2" s="55"/>
      <c r="F2" s="55"/>
      <c r="G2" s="55"/>
      <c r="H2" s="55"/>
      <c r="I2" s="32">
        <f>'Forutsetninger for beregninger'!B3</f>
        <v>901.29809910744439</v>
      </c>
      <c r="J2" s="32">
        <f>'Forutsetninger for beregninger'!C3</f>
        <v>1007.9544173866163</v>
      </c>
      <c r="K2" s="32">
        <f>'Forutsetninger for beregninger'!D3</f>
        <v>482.19213922458988</v>
      </c>
      <c r="L2" s="32">
        <f>'Forutsetninger for beregninger'!E3</f>
        <v>371.80645876950479</v>
      </c>
      <c r="M2" s="32">
        <f>'Forutsetninger for beregninger'!F3</f>
        <v>898.57530481305184</v>
      </c>
      <c r="N2" s="30"/>
    </row>
    <row r="3" spans="1:14" ht="45" x14ac:dyDescent="0.25">
      <c r="C3" s="31" t="s">
        <v>111</v>
      </c>
      <c r="D3" s="31" t="s">
        <v>112</v>
      </c>
      <c r="E3" s="31" t="s">
        <v>113</v>
      </c>
      <c r="F3" s="31" t="s">
        <v>114</v>
      </c>
      <c r="G3" s="31" t="s">
        <v>115</v>
      </c>
      <c r="H3" s="31" t="s">
        <v>167</v>
      </c>
      <c r="I3" s="30" t="s">
        <v>111</v>
      </c>
      <c r="J3" s="30" t="s">
        <v>112</v>
      </c>
      <c r="K3" s="30" t="s">
        <v>113</v>
      </c>
      <c r="L3" s="30" t="s">
        <v>114</v>
      </c>
      <c r="M3" s="30" t="s">
        <v>115</v>
      </c>
      <c r="N3" s="33" t="s">
        <v>168</v>
      </c>
    </row>
    <row r="4" spans="1:14" x14ac:dyDescent="0.25">
      <c r="A4" s="10">
        <v>824368082</v>
      </c>
      <c r="B4" s="10" t="s">
        <v>18</v>
      </c>
      <c r="C4" s="10">
        <v>3665</v>
      </c>
      <c r="H4" s="10">
        <f>SUM(C4:G4)</f>
        <v>3665</v>
      </c>
      <c r="I4" s="28">
        <f>C4/$H4</f>
        <v>1</v>
      </c>
      <c r="J4" s="28">
        <f t="shared" ref="J4:M19" si="0">D4/$H4</f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9">
        <f>SUMPRODUCT(I4:M4,$I$2:$M$2)</f>
        <v>901.29809910744439</v>
      </c>
    </row>
    <row r="5" spans="1:14" x14ac:dyDescent="0.25">
      <c r="A5" s="10">
        <v>824701482</v>
      </c>
      <c r="B5" s="10" t="s">
        <v>19</v>
      </c>
      <c r="C5" s="10">
        <v>3859</v>
      </c>
      <c r="H5" s="10">
        <f t="shared" ref="H5:H68" si="1">SUM(C5:G5)</f>
        <v>3859</v>
      </c>
      <c r="I5" s="28">
        <f t="shared" ref="I5:M67" si="2">C5/$H5</f>
        <v>1</v>
      </c>
      <c r="J5" s="28">
        <f t="shared" si="0"/>
        <v>0</v>
      </c>
      <c r="K5" s="28">
        <f t="shared" si="0"/>
        <v>0</v>
      </c>
      <c r="L5" s="28">
        <f t="shared" si="0"/>
        <v>0</v>
      </c>
      <c r="M5" s="28">
        <f t="shared" si="0"/>
        <v>0</v>
      </c>
      <c r="N5" s="29">
        <f t="shared" ref="N5:N68" si="3">SUMPRODUCT(I5:M5,$I$2:$M$2)</f>
        <v>901.29809910744439</v>
      </c>
    </row>
    <row r="6" spans="1:14" x14ac:dyDescent="0.25">
      <c r="A6" s="10">
        <v>824914982</v>
      </c>
      <c r="B6" s="10" t="s">
        <v>20</v>
      </c>
      <c r="D6" s="10">
        <v>8769</v>
      </c>
      <c r="H6" s="10">
        <f t="shared" si="1"/>
        <v>8769</v>
      </c>
      <c r="I6" s="28">
        <f t="shared" si="2"/>
        <v>0</v>
      </c>
      <c r="J6" s="28">
        <f t="shared" si="0"/>
        <v>1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9">
        <f t="shared" si="3"/>
        <v>1007.9544173866163</v>
      </c>
    </row>
    <row r="7" spans="1:14" x14ac:dyDescent="0.25">
      <c r="A7" s="10">
        <v>877051412</v>
      </c>
      <c r="B7" s="10" t="s">
        <v>21</v>
      </c>
      <c r="C7" s="10">
        <v>1918</v>
      </c>
      <c r="H7" s="10">
        <f t="shared" si="1"/>
        <v>1918</v>
      </c>
      <c r="I7" s="28">
        <f t="shared" si="2"/>
        <v>1</v>
      </c>
      <c r="J7" s="28">
        <f t="shared" si="0"/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29">
        <f t="shared" si="3"/>
        <v>901.29809910744439</v>
      </c>
    </row>
    <row r="8" spans="1:14" x14ac:dyDescent="0.25">
      <c r="A8" s="10">
        <v>882783022</v>
      </c>
      <c r="B8" s="10" t="s">
        <v>22</v>
      </c>
      <c r="C8" s="10">
        <v>18878</v>
      </c>
      <c r="H8" s="10">
        <f t="shared" si="1"/>
        <v>18878</v>
      </c>
      <c r="I8" s="28">
        <f t="shared" si="2"/>
        <v>1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9">
        <f t="shared" si="3"/>
        <v>901.29809910744439</v>
      </c>
    </row>
    <row r="9" spans="1:14" x14ac:dyDescent="0.25">
      <c r="A9" s="10">
        <v>912631532</v>
      </c>
      <c r="B9" s="10" t="s">
        <v>23</v>
      </c>
      <c r="E9" s="10">
        <v>165652</v>
      </c>
      <c r="H9" s="10">
        <f t="shared" si="1"/>
        <v>165652</v>
      </c>
      <c r="I9" s="28">
        <f t="shared" si="2"/>
        <v>0</v>
      </c>
      <c r="J9" s="28">
        <f t="shared" si="0"/>
        <v>0</v>
      </c>
      <c r="K9" s="28">
        <f t="shared" si="0"/>
        <v>1</v>
      </c>
      <c r="L9" s="28">
        <f t="shared" si="0"/>
        <v>0</v>
      </c>
      <c r="M9" s="28">
        <f t="shared" si="0"/>
        <v>0</v>
      </c>
      <c r="N9" s="29">
        <f t="shared" si="3"/>
        <v>482.19213922458988</v>
      </c>
    </row>
    <row r="10" spans="1:14" x14ac:dyDescent="0.25">
      <c r="A10" s="10">
        <v>914385261</v>
      </c>
      <c r="B10" s="10" t="s">
        <v>24</v>
      </c>
      <c r="F10" s="10">
        <v>9168</v>
      </c>
      <c r="H10" s="10">
        <f t="shared" si="1"/>
        <v>9168</v>
      </c>
      <c r="I10" s="28">
        <f t="shared" si="2"/>
        <v>0</v>
      </c>
      <c r="J10" s="28">
        <f t="shared" si="0"/>
        <v>0</v>
      </c>
      <c r="K10" s="28">
        <f t="shared" si="0"/>
        <v>0</v>
      </c>
      <c r="L10" s="28">
        <f t="shared" si="0"/>
        <v>1</v>
      </c>
      <c r="M10" s="28">
        <f t="shared" si="0"/>
        <v>0</v>
      </c>
      <c r="N10" s="29">
        <f t="shared" si="3"/>
        <v>371.80645876950479</v>
      </c>
    </row>
    <row r="11" spans="1:14" x14ac:dyDescent="0.25">
      <c r="A11" s="10">
        <v>915635857</v>
      </c>
      <c r="B11" s="10" t="s">
        <v>25</v>
      </c>
      <c r="D11" s="10">
        <v>116549</v>
      </c>
      <c r="H11" s="10">
        <f t="shared" si="1"/>
        <v>116549</v>
      </c>
      <c r="I11" s="28">
        <f t="shared" si="2"/>
        <v>0</v>
      </c>
      <c r="J11" s="28">
        <f t="shared" si="0"/>
        <v>1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9">
        <f t="shared" si="3"/>
        <v>1007.9544173866163</v>
      </c>
    </row>
    <row r="12" spans="1:14" x14ac:dyDescent="0.25">
      <c r="A12" s="10">
        <v>915729290</v>
      </c>
      <c r="B12" s="10" t="s">
        <v>26</v>
      </c>
      <c r="D12" s="10">
        <v>11694</v>
      </c>
      <c r="G12" s="10">
        <v>0</v>
      </c>
      <c r="H12" s="10">
        <f t="shared" si="1"/>
        <v>11694</v>
      </c>
      <c r="I12" s="28">
        <f t="shared" si="2"/>
        <v>0</v>
      </c>
      <c r="J12" s="28">
        <f t="shared" si="0"/>
        <v>1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9">
        <f t="shared" si="3"/>
        <v>1007.9544173866163</v>
      </c>
    </row>
    <row r="13" spans="1:14" x14ac:dyDescent="0.25">
      <c r="A13" s="10">
        <v>916319908</v>
      </c>
      <c r="B13" s="10" t="s">
        <v>27</v>
      </c>
      <c r="C13" s="10">
        <v>29924</v>
      </c>
      <c r="H13" s="10">
        <f t="shared" si="1"/>
        <v>29924</v>
      </c>
      <c r="I13" s="28">
        <f>C13/$H13</f>
        <v>1</v>
      </c>
      <c r="J13" s="28">
        <f t="shared" si="0"/>
        <v>0</v>
      </c>
      <c r="K13" s="28">
        <f t="shared" si="0"/>
        <v>0</v>
      </c>
      <c r="L13" s="28">
        <f t="shared" si="0"/>
        <v>0</v>
      </c>
      <c r="M13" s="28">
        <f t="shared" si="0"/>
        <v>0</v>
      </c>
      <c r="N13" s="29">
        <f t="shared" si="3"/>
        <v>901.29809910744439</v>
      </c>
    </row>
    <row r="14" spans="1:14" x14ac:dyDescent="0.25">
      <c r="A14" s="10">
        <v>916574894</v>
      </c>
      <c r="B14" s="10" t="s">
        <v>28</v>
      </c>
      <c r="D14" s="10">
        <v>7759</v>
      </c>
      <c r="H14" s="10">
        <f t="shared" si="1"/>
        <v>7759</v>
      </c>
      <c r="I14" s="28">
        <f t="shared" si="2"/>
        <v>0</v>
      </c>
      <c r="J14" s="28">
        <f t="shared" si="0"/>
        <v>1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9">
        <f t="shared" si="3"/>
        <v>1007.9544173866163</v>
      </c>
    </row>
    <row r="15" spans="1:14" x14ac:dyDescent="0.25">
      <c r="A15" s="10">
        <v>916763476</v>
      </c>
      <c r="B15" s="10" t="s">
        <v>29</v>
      </c>
      <c r="D15" s="10">
        <v>970</v>
      </c>
      <c r="H15" s="10">
        <f t="shared" si="1"/>
        <v>970</v>
      </c>
      <c r="I15" s="28">
        <f t="shared" si="2"/>
        <v>0</v>
      </c>
      <c r="J15" s="28">
        <f t="shared" si="0"/>
        <v>1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9">
        <f t="shared" si="3"/>
        <v>1007.9544173866163</v>
      </c>
    </row>
    <row r="16" spans="1:14" x14ac:dyDescent="0.25">
      <c r="A16" s="10">
        <v>917424799</v>
      </c>
      <c r="B16" s="10" t="s">
        <v>30</v>
      </c>
      <c r="F16" s="10">
        <v>142267</v>
      </c>
      <c r="H16" s="10">
        <f t="shared" si="1"/>
        <v>142267</v>
      </c>
      <c r="I16" s="28">
        <f t="shared" si="2"/>
        <v>0</v>
      </c>
      <c r="J16" s="28">
        <f t="shared" si="0"/>
        <v>0</v>
      </c>
      <c r="K16" s="28">
        <f t="shared" si="0"/>
        <v>0</v>
      </c>
      <c r="L16" s="28">
        <f t="shared" si="0"/>
        <v>1</v>
      </c>
      <c r="M16" s="28">
        <f t="shared" si="0"/>
        <v>0</v>
      </c>
      <c r="N16" s="29">
        <f t="shared" si="3"/>
        <v>371.80645876950479</v>
      </c>
    </row>
    <row r="17" spans="1:14" x14ac:dyDescent="0.25">
      <c r="A17" s="10">
        <v>917537534</v>
      </c>
      <c r="B17" s="10" t="s">
        <v>31</v>
      </c>
      <c r="C17" s="10">
        <v>0</v>
      </c>
      <c r="D17" s="10">
        <v>1341</v>
      </c>
      <c r="G17" s="10">
        <v>7938</v>
      </c>
      <c r="H17" s="10">
        <f t="shared" si="1"/>
        <v>9279</v>
      </c>
      <c r="I17" s="28">
        <f t="shared" si="2"/>
        <v>0</v>
      </c>
      <c r="J17" s="28">
        <f>D17/$H17</f>
        <v>0.14451988360814744</v>
      </c>
      <c r="K17" s="28">
        <f t="shared" si="0"/>
        <v>0</v>
      </c>
      <c r="L17" s="28">
        <f t="shared" si="0"/>
        <v>0</v>
      </c>
      <c r="M17" s="28">
        <f>G17/$H17</f>
        <v>0.85548011639185262</v>
      </c>
      <c r="N17" s="29">
        <f>SUMPRODUCT(I17:M17,$I$2:$M$2)</f>
        <v>914.3827614313459</v>
      </c>
    </row>
    <row r="18" spans="1:14" x14ac:dyDescent="0.25">
      <c r="A18" s="10">
        <v>917743193</v>
      </c>
      <c r="B18" s="10" t="s">
        <v>32</v>
      </c>
      <c r="C18" s="10">
        <v>9766</v>
      </c>
      <c r="H18" s="10">
        <f t="shared" si="1"/>
        <v>9766</v>
      </c>
      <c r="I18" s="28">
        <f t="shared" si="2"/>
        <v>1</v>
      </c>
      <c r="J18" s="28">
        <f t="shared" si="0"/>
        <v>0</v>
      </c>
      <c r="K18" s="28">
        <f t="shared" si="0"/>
        <v>0</v>
      </c>
      <c r="L18" s="28">
        <f t="shared" si="0"/>
        <v>0</v>
      </c>
      <c r="M18" s="28">
        <f t="shared" si="0"/>
        <v>0</v>
      </c>
      <c r="N18" s="29">
        <f t="shared" si="3"/>
        <v>901.29809910744439</v>
      </c>
    </row>
    <row r="19" spans="1:14" x14ac:dyDescent="0.25">
      <c r="A19" s="10">
        <v>917856222</v>
      </c>
      <c r="B19" s="10" t="s">
        <v>33</v>
      </c>
      <c r="C19" s="10">
        <v>21630</v>
      </c>
      <c r="H19" s="10">
        <f t="shared" si="1"/>
        <v>21630</v>
      </c>
      <c r="I19" s="28">
        <f t="shared" si="2"/>
        <v>1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  <c r="N19" s="29">
        <f t="shared" si="3"/>
        <v>901.29809910744439</v>
      </c>
    </row>
    <row r="20" spans="1:14" x14ac:dyDescent="0.25">
      <c r="A20" s="10">
        <v>917983550</v>
      </c>
      <c r="B20" s="10" t="s">
        <v>34</v>
      </c>
      <c r="F20" s="10">
        <v>8690</v>
      </c>
      <c r="H20" s="10">
        <f t="shared" si="1"/>
        <v>8690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1</v>
      </c>
      <c r="M20" s="28">
        <f t="shared" si="2"/>
        <v>0</v>
      </c>
      <c r="N20" s="29">
        <f t="shared" si="3"/>
        <v>371.80645876950479</v>
      </c>
    </row>
    <row r="21" spans="1:14" x14ac:dyDescent="0.25">
      <c r="A21" s="10">
        <v>918312730</v>
      </c>
      <c r="B21" s="10" t="s">
        <v>35</v>
      </c>
      <c r="D21" s="10">
        <v>21560</v>
      </c>
      <c r="H21" s="10">
        <f t="shared" si="1"/>
        <v>21560</v>
      </c>
      <c r="I21" s="28">
        <f t="shared" si="2"/>
        <v>0</v>
      </c>
      <c r="J21" s="28">
        <f t="shared" si="2"/>
        <v>1</v>
      </c>
      <c r="K21" s="28">
        <f t="shared" si="2"/>
        <v>0</v>
      </c>
      <c r="L21" s="28">
        <f t="shared" si="2"/>
        <v>0</v>
      </c>
      <c r="M21" s="28">
        <f t="shared" si="2"/>
        <v>0</v>
      </c>
      <c r="N21" s="29">
        <f t="shared" si="3"/>
        <v>1007.9544173866163</v>
      </c>
    </row>
    <row r="22" spans="1:14" x14ac:dyDescent="0.25">
      <c r="A22" s="10">
        <v>918999361</v>
      </c>
      <c r="B22" s="10" t="s">
        <v>36</v>
      </c>
      <c r="G22" s="10">
        <v>20341</v>
      </c>
      <c r="H22" s="10">
        <f t="shared" si="1"/>
        <v>20341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1</v>
      </c>
      <c r="N22" s="29">
        <f t="shared" si="3"/>
        <v>898.57530481305184</v>
      </c>
    </row>
    <row r="23" spans="1:14" x14ac:dyDescent="0.25">
      <c r="A23" s="10">
        <v>919173122</v>
      </c>
      <c r="B23" s="10" t="s">
        <v>37</v>
      </c>
      <c r="F23" s="10">
        <v>8788</v>
      </c>
      <c r="H23" s="10">
        <f t="shared" si="1"/>
        <v>8788</v>
      </c>
      <c r="I23" s="28">
        <f t="shared" si="2"/>
        <v>0</v>
      </c>
      <c r="J23" s="28">
        <f t="shared" si="2"/>
        <v>0</v>
      </c>
      <c r="K23" s="28">
        <f t="shared" si="2"/>
        <v>0</v>
      </c>
      <c r="L23" s="28">
        <f t="shared" si="2"/>
        <v>1</v>
      </c>
      <c r="M23" s="28">
        <f t="shared" si="2"/>
        <v>0</v>
      </c>
      <c r="N23" s="29">
        <f t="shared" si="3"/>
        <v>371.80645876950479</v>
      </c>
    </row>
    <row r="24" spans="1:14" x14ac:dyDescent="0.25">
      <c r="A24" s="10">
        <v>919415096</v>
      </c>
      <c r="B24" s="10" t="s">
        <v>38</v>
      </c>
      <c r="G24" s="10">
        <v>12654</v>
      </c>
      <c r="H24" s="10">
        <f t="shared" si="1"/>
        <v>12654</v>
      </c>
      <c r="I24" s="28">
        <f t="shared" si="2"/>
        <v>0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1</v>
      </c>
      <c r="N24" s="29">
        <f t="shared" si="3"/>
        <v>898.57530481305184</v>
      </c>
    </row>
    <row r="25" spans="1:14" x14ac:dyDescent="0.25">
      <c r="A25" s="10">
        <v>919884452</v>
      </c>
      <c r="B25" s="10" t="s">
        <v>39</v>
      </c>
      <c r="C25" s="10">
        <v>6938</v>
      </c>
      <c r="D25" s="10">
        <v>0</v>
      </c>
      <c r="H25" s="10">
        <f t="shared" si="1"/>
        <v>6938</v>
      </c>
      <c r="I25" s="28">
        <f t="shared" si="2"/>
        <v>1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29">
        <f t="shared" si="3"/>
        <v>901.29809910744439</v>
      </c>
    </row>
    <row r="26" spans="1:14" x14ac:dyDescent="0.25">
      <c r="A26" s="10">
        <v>920295975</v>
      </c>
      <c r="B26" s="10" t="s">
        <v>40</v>
      </c>
      <c r="E26" s="10">
        <v>2429</v>
      </c>
      <c r="H26" s="10">
        <f t="shared" si="1"/>
        <v>2429</v>
      </c>
      <c r="I26" s="28">
        <f t="shared" si="2"/>
        <v>0</v>
      </c>
      <c r="J26" s="28">
        <f t="shared" si="2"/>
        <v>0</v>
      </c>
      <c r="K26" s="28">
        <f t="shared" si="2"/>
        <v>1</v>
      </c>
      <c r="L26" s="28">
        <f t="shared" si="2"/>
        <v>0</v>
      </c>
      <c r="M26" s="28">
        <f t="shared" si="2"/>
        <v>0</v>
      </c>
      <c r="N26" s="29">
        <f t="shared" si="3"/>
        <v>482.19213922458988</v>
      </c>
    </row>
    <row r="27" spans="1:14" x14ac:dyDescent="0.25">
      <c r="A27" s="10">
        <v>921025610</v>
      </c>
      <c r="B27" s="10" t="s">
        <v>41</v>
      </c>
      <c r="F27" s="10">
        <v>6636</v>
      </c>
      <c r="H27" s="10">
        <f t="shared" si="1"/>
        <v>6636</v>
      </c>
      <c r="I27" s="28">
        <f t="shared" si="2"/>
        <v>0</v>
      </c>
      <c r="J27" s="28">
        <f t="shared" si="2"/>
        <v>0</v>
      </c>
      <c r="K27" s="28">
        <f t="shared" si="2"/>
        <v>0</v>
      </c>
      <c r="L27" s="28">
        <f t="shared" si="2"/>
        <v>1</v>
      </c>
      <c r="M27" s="28">
        <f t="shared" si="2"/>
        <v>0</v>
      </c>
      <c r="N27" s="29">
        <f t="shared" si="3"/>
        <v>371.80645876950479</v>
      </c>
    </row>
    <row r="28" spans="1:14" x14ac:dyDescent="0.25">
      <c r="A28" s="10">
        <v>921680554</v>
      </c>
      <c r="B28" s="10" t="s">
        <v>42</v>
      </c>
      <c r="F28" s="10">
        <v>6689</v>
      </c>
      <c r="H28" s="10">
        <f t="shared" si="1"/>
        <v>6689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1</v>
      </c>
      <c r="M28" s="28">
        <f t="shared" si="2"/>
        <v>0</v>
      </c>
      <c r="N28" s="29">
        <f t="shared" si="3"/>
        <v>371.80645876950479</v>
      </c>
    </row>
    <row r="29" spans="1:14" x14ac:dyDescent="0.25">
      <c r="A29" s="10">
        <v>921683057</v>
      </c>
      <c r="B29" s="10" t="s">
        <v>43</v>
      </c>
      <c r="F29" s="10">
        <v>19106</v>
      </c>
      <c r="H29" s="10">
        <f t="shared" si="1"/>
        <v>19106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1</v>
      </c>
      <c r="M29" s="28">
        <f t="shared" si="2"/>
        <v>0</v>
      </c>
      <c r="N29" s="29">
        <f t="shared" si="3"/>
        <v>371.80645876950479</v>
      </c>
    </row>
    <row r="30" spans="1:14" x14ac:dyDescent="0.25">
      <c r="A30" s="10">
        <v>921688679</v>
      </c>
      <c r="B30" s="10" t="s">
        <v>44</v>
      </c>
      <c r="E30" s="10">
        <v>40809</v>
      </c>
      <c r="H30" s="10">
        <f t="shared" si="1"/>
        <v>40809</v>
      </c>
      <c r="I30" s="28">
        <f t="shared" si="2"/>
        <v>0</v>
      </c>
      <c r="J30" s="28">
        <f t="shared" si="2"/>
        <v>0</v>
      </c>
      <c r="K30" s="28">
        <f t="shared" si="2"/>
        <v>1</v>
      </c>
      <c r="L30" s="28">
        <f t="shared" si="2"/>
        <v>0</v>
      </c>
      <c r="M30" s="28">
        <f t="shared" si="2"/>
        <v>0</v>
      </c>
      <c r="N30" s="29">
        <f t="shared" si="3"/>
        <v>482.19213922458988</v>
      </c>
    </row>
    <row r="31" spans="1:14" x14ac:dyDescent="0.25">
      <c r="A31" s="10">
        <v>921699905</v>
      </c>
      <c r="B31" s="10" t="s">
        <v>45</v>
      </c>
      <c r="E31" s="10">
        <v>1196</v>
      </c>
      <c r="H31" s="10">
        <f t="shared" si="1"/>
        <v>1196</v>
      </c>
      <c r="I31" s="28">
        <f t="shared" si="2"/>
        <v>0</v>
      </c>
      <c r="J31" s="28">
        <f t="shared" si="2"/>
        <v>0</v>
      </c>
      <c r="K31" s="28">
        <f t="shared" si="2"/>
        <v>1</v>
      </c>
      <c r="L31" s="28">
        <f t="shared" si="2"/>
        <v>0</v>
      </c>
      <c r="M31" s="28">
        <f t="shared" si="2"/>
        <v>0</v>
      </c>
      <c r="N31" s="29">
        <f t="shared" si="3"/>
        <v>482.19213922458988</v>
      </c>
    </row>
    <row r="32" spans="1:14" x14ac:dyDescent="0.25">
      <c r="A32" s="10">
        <v>922694435</v>
      </c>
      <c r="B32" s="10" t="s">
        <v>46</v>
      </c>
      <c r="G32" s="10">
        <v>4422</v>
      </c>
      <c r="H32" s="10">
        <f t="shared" si="1"/>
        <v>4422</v>
      </c>
      <c r="I32" s="28">
        <f t="shared" si="2"/>
        <v>0</v>
      </c>
      <c r="J32" s="28">
        <f t="shared" si="2"/>
        <v>0</v>
      </c>
      <c r="K32" s="28">
        <f t="shared" si="2"/>
        <v>0</v>
      </c>
      <c r="L32" s="28">
        <f t="shared" si="2"/>
        <v>0</v>
      </c>
      <c r="M32" s="28">
        <f t="shared" si="2"/>
        <v>1</v>
      </c>
      <c r="N32" s="29">
        <f t="shared" si="3"/>
        <v>898.57530481305184</v>
      </c>
    </row>
    <row r="33" spans="1:14" x14ac:dyDescent="0.25">
      <c r="A33" s="10">
        <v>923050612</v>
      </c>
      <c r="B33" s="10" t="s">
        <v>47</v>
      </c>
      <c r="G33" s="10">
        <v>5560</v>
      </c>
      <c r="H33" s="10">
        <f t="shared" si="1"/>
        <v>5560</v>
      </c>
      <c r="I33" s="28">
        <f t="shared" si="2"/>
        <v>0</v>
      </c>
      <c r="J33" s="28">
        <f t="shared" si="2"/>
        <v>0</v>
      </c>
      <c r="K33" s="28">
        <f t="shared" si="2"/>
        <v>0</v>
      </c>
      <c r="L33" s="28">
        <f t="shared" si="2"/>
        <v>0</v>
      </c>
      <c r="M33" s="28">
        <f t="shared" si="2"/>
        <v>1</v>
      </c>
      <c r="N33" s="29">
        <f t="shared" si="3"/>
        <v>898.57530481305184</v>
      </c>
    </row>
    <row r="34" spans="1:14" x14ac:dyDescent="0.25">
      <c r="A34" s="10">
        <v>923152601</v>
      </c>
      <c r="B34" s="10" t="s">
        <v>48</v>
      </c>
      <c r="F34" s="10">
        <v>16887</v>
      </c>
      <c r="H34" s="10">
        <f t="shared" si="1"/>
        <v>16887</v>
      </c>
      <c r="I34" s="28">
        <f t="shared" si="2"/>
        <v>0</v>
      </c>
      <c r="J34" s="28">
        <f t="shared" si="2"/>
        <v>0</v>
      </c>
      <c r="K34" s="28">
        <f t="shared" si="2"/>
        <v>0</v>
      </c>
      <c r="L34" s="28">
        <f t="shared" si="2"/>
        <v>1</v>
      </c>
      <c r="M34" s="28">
        <f t="shared" si="2"/>
        <v>0</v>
      </c>
      <c r="N34" s="29">
        <f t="shared" si="3"/>
        <v>371.80645876950479</v>
      </c>
    </row>
    <row r="35" spans="1:14" x14ac:dyDescent="0.25">
      <c r="A35" s="10">
        <v>923354204</v>
      </c>
      <c r="B35" s="10" t="s">
        <v>49</v>
      </c>
      <c r="C35" s="10">
        <v>0</v>
      </c>
      <c r="E35" s="10">
        <v>46940</v>
      </c>
      <c r="H35" s="10">
        <f t="shared" si="1"/>
        <v>46940</v>
      </c>
      <c r="I35" s="28">
        <f t="shared" si="2"/>
        <v>0</v>
      </c>
      <c r="J35" s="28">
        <f t="shared" si="2"/>
        <v>0</v>
      </c>
      <c r="K35" s="28">
        <f t="shared" si="2"/>
        <v>1</v>
      </c>
      <c r="L35" s="28">
        <f t="shared" si="2"/>
        <v>0</v>
      </c>
      <c r="M35" s="28">
        <f t="shared" si="2"/>
        <v>0</v>
      </c>
      <c r="N35" s="29">
        <f t="shared" si="3"/>
        <v>482.19213922458988</v>
      </c>
    </row>
    <row r="36" spans="1:14" x14ac:dyDescent="0.25">
      <c r="A36" s="10">
        <v>923436596</v>
      </c>
      <c r="B36" s="10" t="s">
        <v>50</v>
      </c>
      <c r="C36" s="10">
        <v>15851</v>
      </c>
      <c r="E36" s="10">
        <v>118</v>
      </c>
      <c r="H36" s="10">
        <f t="shared" si="1"/>
        <v>15969</v>
      </c>
      <c r="I36" s="28">
        <f t="shared" si="2"/>
        <v>0.9926106831986975</v>
      </c>
      <c r="J36" s="28">
        <f t="shared" si="2"/>
        <v>0</v>
      </c>
      <c r="K36" s="28">
        <f t="shared" si="2"/>
        <v>7.3893168013025234E-3</v>
      </c>
      <c r="L36" s="28">
        <f t="shared" si="2"/>
        <v>0</v>
      </c>
      <c r="M36" s="28">
        <f t="shared" si="2"/>
        <v>0</v>
      </c>
      <c r="N36" s="29">
        <f t="shared" si="3"/>
        <v>898.20119239655594</v>
      </c>
    </row>
    <row r="37" spans="1:14" x14ac:dyDescent="0.25">
      <c r="A37" s="10">
        <v>923488960</v>
      </c>
      <c r="B37" s="10" t="s">
        <v>51</v>
      </c>
      <c r="C37" s="10">
        <v>11052</v>
      </c>
      <c r="H37" s="10">
        <f t="shared" si="1"/>
        <v>11052</v>
      </c>
      <c r="I37" s="28">
        <f t="shared" si="2"/>
        <v>1</v>
      </c>
      <c r="J37" s="28">
        <f t="shared" si="2"/>
        <v>0</v>
      </c>
      <c r="K37" s="28">
        <f t="shared" si="2"/>
        <v>0</v>
      </c>
      <c r="L37" s="28">
        <f t="shared" si="2"/>
        <v>0</v>
      </c>
      <c r="M37" s="28">
        <f t="shared" si="2"/>
        <v>0</v>
      </c>
      <c r="N37" s="29">
        <f t="shared" si="3"/>
        <v>901.29809910744439</v>
      </c>
    </row>
    <row r="38" spans="1:14" x14ac:dyDescent="0.25">
      <c r="A38" s="10">
        <v>923789324</v>
      </c>
      <c r="B38" s="10" t="s">
        <v>52</v>
      </c>
      <c r="G38" s="10">
        <v>7639</v>
      </c>
      <c r="H38" s="10">
        <f t="shared" si="1"/>
        <v>7639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8">
        <f t="shared" si="2"/>
        <v>0</v>
      </c>
      <c r="M38" s="28">
        <f t="shared" si="2"/>
        <v>1</v>
      </c>
      <c r="N38" s="29">
        <f t="shared" si="3"/>
        <v>898.57530481305184</v>
      </c>
    </row>
    <row r="39" spans="1:14" x14ac:dyDescent="0.25">
      <c r="A39" s="10">
        <v>923819177</v>
      </c>
      <c r="B39" s="10" t="s">
        <v>53</v>
      </c>
      <c r="E39" s="10">
        <v>14912</v>
      </c>
      <c r="H39" s="10">
        <f t="shared" si="1"/>
        <v>14912</v>
      </c>
      <c r="I39" s="28">
        <f t="shared" si="2"/>
        <v>0</v>
      </c>
      <c r="J39" s="28">
        <f t="shared" si="2"/>
        <v>0</v>
      </c>
      <c r="K39" s="28">
        <f t="shared" si="2"/>
        <v>1</v>
      </c>
      <c r="L39" s="28">
        <f t="shared" si="2"/>
        <v>0</v>
      </c>
      <c r="M39" s="28">
        <f t="shared" si="2"/>
        <v>0</v>
      </c>
      <c r="N39" s="29">
        <f t="shared" si="3"/>
        <v>482.19213922458988</v>
      </c>
    </row>
    <row r="40" spans="1:14" x14ac:dyDescent="0.25">
      <c r="A40" s="10">
        <v>923833706</v>
      </c>
      <c r="B40" s="10" t="s">
        <v>54</v>
      </c>
      <c r="D40" s="10">
        <v>7305</v>
      </c>
      <c r="H40" s="10">
        <f t="shared" si="1"/>
        <v>7305</v>
      </c>
      <c r="I40" s="28">
        <f t="shared" si="2"/>
        <v>0</v>
      </c>
      <c r="J40" s="28">
        <f t="shared" si="2"/>
        <v>1</v>
      </c>
      <c r="K40" s="28">
        <f t="shared" si="2"/>
        <v>0</v>
      </c>
      <c r="L40" s="28">
        <f t="shared" si="2"/>
        <v>0</v>
      </c>
      <c r="M40" s="28">
        <f t="shared" si="2"/>
        <v>0</v>
      </c>
      <c r="N40" s="29">
        <f t="shared" si="3"/>
        <v>1007.9544173866163</v>
      </c>
    </row>
    <row r="41" spans="1:14" x14ac:dyDescent="0.25">
      <c r="A41" s="10">
        <v>923934138</v>
      </c>
      <c r="B41" s="10" t="s">
        <v>55</v>
      </c>
      <c r="D41" s="10">
        <v>8469</v>
      </c>
      <c r="H41" s="10">
        <f t="shared" si="1"/>
        <v>8469</v>
      </c>
      <c r="I41" s="28">
        <f t="shared" si="2"/>
        <v>0</v>
      </c>
      <c r="J41" s="28">
        <f t="shared" si="2"/>
        <v>1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9">
        <f t="shared" si="3"/>
        <v>1007.9544173866163</v>
      </c>
    </row>
    <row r="42" spans="1:14" x14ac:dyDescent="0.25">
      <c r="A42" s="10">
        <v>923993355</v>
      </c>
      <c r="B42" s="10" t="s">
        <v>56</v>
      </c>
      <c r="F42" s="10">
        <v>12524</v>
      </c>
      <c r="H42" s="10">
        <f t="shared" si="1"/>
        <v>12524</v>
      </c>
      <c r="I42" s="28">
        <f t="shared" si="2"/>
        <v>0</v>
      </c>
      <c r="J42" s="28">
        <f t="shared" si="2"/>
        <v>0</v>
      </c>
      <c r="K42" s="28">
        <f t="shared" si="2"/>
        <v>0</v>
      </c>
      <c r="L42" s="28">
        <f t="shared" si="2"/>
        <v>1</v>
      </c>
      <c r="M42" s="28">
        <f t="shared" si="2"/>
        <v>0</v>
      </c>
      <c r="N42" s="29">
        <f t="shared" si="3"/>
        <v>371.80645876950479</v>
      </c>
    </row>
    <row r="43" spans="1:14" x14ac:dyDescent="0.25">
      <c r="A43" s="10">
        <v>924004150</v>
      </c>
      <c r="B43" s="10" t="s">
        <v>57</v>
      </c>
      <c r="D43" s="10">
        <v>7053</v>
      </c>
      <c r="H43" s="10">
        <f t="shared" si="1"/>
        <v>7053</v>
      </c>
      <c r="I43" s="28">
        <f t="shared" si="2"/>
        <v>0</v>
      </c>
      <c r="J43" s="28">
        <f t="shared" si="2"/>
        <v>1</v>
      </c>
      <c r="K43" s="28">
        <f t="shared" si="2"/>
        <v>0</v>
      </c>
      <c r="L43" s="28">
        <f t="shared" si="2"/>
        <v>0</v>
      </c>
      <c r="M43" s="28">
        <f t="shared" si="2"/>
        <v>0</v>
      </c>
      <c r="N43" s="29">
        <f t="shared" si="3"/>
        <v>1007.9544173866163</v>
      </c>
    </row>
    <row r="44" spans="1:14" x14ac:dyDescent="0.25">
      <c r="A44" s="10">
        <v>924330678</v>
      </c>
      <c r="B44" s="10" t="s">
        <v>58</v>
      </c>
      <c r="E44" s="10">
        <v>6220</v>
      </c>
      <c r="H44" s="10">
        <f t="shared" si="1"/>
        <v>6220</v>
      </c>
      <c r="I44" s="28">
        <f t="shared" si="2"/>
        <v>0</v>
      </c>
      <c r="J44" s="28">
        <f t="shared" si="2"/>
        <v>0</v>
      </c>
      <c r="K44" s="28">
        <f t="shared" si="2"/>
        <v>1</v>
      </c>
      <c r="L44" s="28">
        <f t="shared" si="2"/>
        <v>0</v>
      </c>
      <c r="M44" s="28">
        <f t="shared" si="2"/>
        <v>0</v>
      </c>
      <c r="N44" s="29">
        <f t="shared" si="3"/>
        <v>482.19213922458988</v>
      </c>
    </row>
    <row r="45" spans="1:14" x14ac:dyDescent="0.25">
      <c r="A45" s="10">
        <v>924527994</v>
      </c>
      <c r="B45" s="10" t="s">
        <v>59</v>
      </c>
      <c r="G45" s="10">
        <v>7309</v>
      </c>
      <c r="H45" s="10">
        <f t="shared" si="1"/>
        <v>7309</v>
      </c>
      <c r="I45" s="28">
        <f t="shared" si="2"/>
        <v>0</v>
      </c>
      <c r="J45" s="28">
        <f t="shared" si="2"/>
        <v>0</v>
      </c>
      <c r="K45" s="28">
        <f t="shared" si="2"/>
        <v>0</v>
      </c>
      <c r="L45" s="28">
        <f t="shared" si="2"/>
        <v>0</v>
      </c>
      <c r="M45" s="28">
        <f t="shared" si="2"/>
        <v>1</v>
      </c>
      <c r="N45" s="29">
        <f t="shared" si="3"/>
        <v>898.57530481305184</v>
      </c>
    </row>
    <row r="46" spans="1:14" x14ac:dyDescent="0.25">
      <c r="A46" s="10">
        <v>924619260</v>
      </c>
      <c r="B46" s="10" t="s">
        <v>60</v>
      </c>
      <c r="G46" s="10">
        <v>29817</v>
      </c>
      <c r="H46" s="10">
        <f t="shared" si="1"/>
        <v>29817</v>
      </c>
      <c r="I46" s="28">
        <f t="shared" si="2"/>
        <v>0</v>
      </c>
      <c r="J46" s="28">
        <f t="shared" si="2"/>
        <v>0</v>
      </c>
      <c r="K46" s="28">
        <f t="shared" si="2"/>
        <v>0</v>
      </c>
      <c r="L46" s="28">
        <f t="shared" si="2"/>
        <v>0</v>
      </c>
      <c r="M46" s="28">
        <f t="shared" si="2"/>
        <v>1</v>
      </c>
      <c r="N46" s="29">
        <f t="shared" si="3"/>
        <v>898.57530481305184</v>
      </c>
    </row>
    <row r="47" spans="1:14" x14ac:dyDescent="0.25">
      <c r="A47" s="10">
        <v>924862602</v>
      </c>
      <c r="B47" s="10" t="s">
        <v>61</v>
      </c>
      <c r="D47" s="10">
        <v>4289</v>
      </c>
      <c r="H47" s="10">
        <f t="shared" si="1"/>
        <v>4289</v>
      </c>
      <c r="I47" s="28">
        <f t="shared" si="2"/>
        <v>0</v>
      </c>
      <c r="J47" s="28">
        <f t="shared" si="2"/>
        <v>1</v>
      </c>
      <c r="K47" s="28">
        <f t="shared" si="2"/>
        <v>0</v>
      </c>
      <c r="L47" s="28">
        <f t="shared" si="2"/>
        <v>0</v>
      </c>
      <c r="M47" s="28">
        <f t="shared" si="2"/>
        <v>0</v>
      </c>
      <c r="N47" s="29">
        <f t="shared" si="3"/>
        <v>1007.9544173866163</v>
      </c>
    </row>
    <row r="48" spans="1:14" x14ac:dyDescent="0.25">
      <c r="A48" s="10">
        <v>924868759</v>
      </c>
      <c r="B48" s="10" t="s">
        <v>62</v>
      </c>
      <c r="F48" s="10">
        <v>16742</v>
      </c>
      <c r="H48" s="10">
        <f t="shared" si="1"/>
        <v>16742</v>
      </c>
      <c r="I48" s="28">
        <f t="shared" si="2"/>
        <v>0</v>
      </c>
      <c r="J48" s="28">
        <f t="shared" si="2"/>
        <v>0</v>
      </c>
      <c r="K48" s="28">
        <f t="shared" si="2"/>
        <v>0</v>
      </c>
      <c r="L48" s="28">
        <f t="shared" si="2"/>
        <v>1</v>
      </c>
      <c r="M48" s="28">
        <f t="shared" si="2"/>
        <v>0</v>
      </c>
      <c r="N48" s="29">
        <f t="shared" si="3"/>
        <v>371.80645876950479</v>
      </c>
    </row>
    <row r="49" spans="1:14" x14ac:dyDescent="0.25">
      <c r="A49" s="10">
        <v>924934867</v>
      </c>
      <c r="B49" s="10" t="s">
        <v>63</v>
      </c>
      <c r="F49" s="10">
        <v>8135</v>
      </c>
      <c r="H49" s="10">
        <f t="shared" si="1"/>
        <v>8135</v>
      </c>
      <c r="I49" s="28">
        <f t="shared" si="2"/>
        <v>0</v>
      </c>
      <c r="J49" s="28">
        <f t="shared" si="2"/>
        <v>0</v>
      </c>
      <c r="K49" s="28">
        <f t="shared" si="2"/>
        <v>0</v>
      </c>
      <c r="L49" s="28">
        <f t="shared" si="2"/>
        <v>1</v>
      </c>
      <c r="M49" s="28">
        <f t="shared" si="2"/>
        <v>0</v>
      </c>
      <c r="N49" s="29">
        <f t="shared" si="3"/>
        <v>371.80645876950479</v>
      </c>
    </row>
    <row r="50" spans="1:14" x14ac:dyDescent="0.25">
      <c r="A50" s="10">
        <v>924940379</v>
      </c>
      <c r="B50" s="10" t="s">
        <v>64</v>
      </c>
      <c r="D50" s="10">
        <v>14868</v>
      </c>
      <c r="H50" s="10">
        <f t="shared" si="1"/>
        <v>14868</v>
      </c>
      <c r="I50" s="28">
        <f t="shared" si="2"/>
        <v>0</v>
      </c>
      <c r="J50" s="28">
        <f t="shared" si="2"/>
        <v>1</v>
      </c>
      <c r="K50" s="28">
        <f t="shared" si="2"/>
        <v>0</v>
      </c>
      <c r="L50" s="28">
        <f t="shared" si="2"/>
        <v>0</v>
      </c>
      <c r="M50" s="28">
        <f t="shared" si="2"/>
        <v>0</v>
      </c>
      <c r="N50" s="29">
        <f t="shared" si="3"/>
        <v>1007.9544173866163</v>
      </c>
    </row>
    <row r="51" spans="1:14" x14ac:dyDescent="0.25">
      <c r="A51" s="10">
        <v>925017809</v>
      </c>
      <c r="B51" s="10" t="s">
        <v>65</v>
      </c>
      <c r="C51" s="10">
        <v>0</v>
      </c>
      <c r="D51" s="10">
        <v>8123</v>
      </c>
      <c r="H51" s="10">
        <f t="shared" si="1"/>
        <v>8123</v>
      </c>
      <c r="I51" s="28">
        <f t="shared" si="2"/>
        <v>0</v>
      </c>
      <c r="J51" s="28">
        <f t="shared" si="2"/>
        <v>1</v>
      </c>
      <c r="K51" s="28">
        <f t="shared" si="2"/>
        <v>0</v>
      </c>
      <c r="L51" s="28">
        <f t="shared" si="2"/>
        <v>0</v>
      </c>
      <c r="M51" s="28">
        <f t="shared" si="2"/>
        <v>0</v>
      </c>
      <c r="N51" s="29">
        <f t="shared" si="3"/>
        <v>1007.9544173866163</v>
      </c>
    </row>
    <row r="52" spans="1:14" x14ac:dyDescent="0.25">
      <c r="A52" s="10">
        <v>925315958</v>
      </c>
      <c r="B52" s="10" t="s">
        <v>66</v>
      </c>
      <c r="E52" s="10">
        <v>10039</v>
      </c>
      <c r="H52" s="10">
        <f t="shared" si="1"/>
        <v>10039</v>
      </c>
      <c r="I52" s="28">
        <f t="shared" si="2"/>
        <v>0</v>
      </c>
      <c r="J52" s="28">
        <f t="shared" si="2"/>
        <v>0</v>
      </c>
      <c r="K52" s="28">
        <f t="shared" si="2"/>
        <v>1</v>
      </c>
      <c r="L52" s="28">
        <f t="shared" si="2"/>
        <v>0</v>
      </c>
      <c r="M52" s="28">
        <f t="shared" si="2"/>
        <v>0</v>
      </c>
      <c r="N52" s="29">
        <f t="shared" si="3"/>
        <v>482.19213922458988</v>
      </c>
    </row>
    <row r="53" spans="1:14" x14ac:dyDescent="0.25">
      <c r="A53" s="10">
        <v>925336637</v>
      </c>
      <c r="B53" s="10" t="s">
        <v>67</v>
      </c>
      <c r="F53" s="10">
        <v>26551</v>
      </c>
      <c r="H53" s="10">
        <f t="shared" si="1"/>
        <v>26551</v>
      </c>
      <c r="I53" s="28">
        <f t="shared" si="2"/>
        <v>0</v>
      </c>
      <c r="J53" s="28">
        <f t="shared" si="2"/>
        <v>0</v>
      </c>
      <c r="K53" s="28">
        <f t="shared" si="2"/>
        <v>0</v>
      </c>
      <c r="L53" s="28">
        <f t="shared" si="2"/>
        <v>1</v>
      </c>
      <c r="M53" s="28">
        <f t="shared" si="2"/>
        <v>0</v>
      </c>
      <c r="N53" s="29">
        <f t="shared" si="3"/>
        <v>371.80645876950479</v>
      </c>
    </row>
    <row r="54" spans="1:14" x14ac:dyDescent="0.25">
      <c r="A54" s="10">
        <v>925354813</v>
      </c>
      <c r="B54" s="10" t="s">
        <v>68</v>
      </c>
      <c r="E54" s="10">
        <v>6415</v>
      </c>
      <c r="H54" s="10">
        <f t="shared" si="1"/>
        <v>6415</v>
      </c>
      <c r="I54" s="28">
        <f t="shared" si="2"/>
        <v>0</v>
      </c>
      <c r="J54" s="28">
        <f t="shared" si="2"/>
        <v>0</v>
      </c>
      <c r="K54" s="28">
        <f t="shared" si="2"/>
        <v>1</v>
      </c>
      <c r="L54" s="28">
        <f t="shared" si="2"/>
        <v>0</v>
      </c>
      <c r="M54" s="28">
        <f t="shared" si="2"/>
        <v>0</v>
      </c>
      <c r="N54" s="29">
        <f t="shared" si="3"/>
        <v>482.19213922458988</v>
      </c>
    </row>
    <row r="55" spans="1:14" x14ac:dyDescent="0.25">
      <c r="A55" s="10">
        <v>925549738</v>
      </c>
      <c r="B55" s="10" t="s">
        <v>69</v>
      </c>
      <c r="D55" s="10">
        <v>13325</v>
      </c>
      <c r="H55" s="10">
        <f t="shared" si="1"/>
        <v>13325</v>
      </c>
      <c r="I55" s="28">
        <f t="shared" si="2"/>
        <v>0</v>
      </c>
      <c r="J55" s="28">
        <f t="shared" si="2"/>
        <v>1</v>
      </c>
      <c r="K55" s="28">
        <f t="shared" si="2"/>
        <v>0</v>
      </c>
      <c r="L55" s="28">
        <f t="shared" si="2"/>
        <v>0</v>
      </c>
      <c r="M55" s="28">
        <f t="shared" si="2"/>
        <v>0</v>
      </c>
      <c r="N55" s="29">
        <f t="shared" si="3"/>
        <v>1007.9544173866163</v>
      </c>
    </row>
    <row r="56" spans="1:14" x14ac:dyDescent="0.25">
      <c r="A56" s="10">
        <v>925668389</v>
      </c>
      <c r="B56" s="10" t="s">
        <v>70</v>
      </c>
      <c r="E56" s="10">
        <v>54129</v>
      </c>
      <c r="H56" s="10">
        <f t="shared" si="1"/>
        <v>54129</v>
      </c>
      <c r="I56" s="28">
        <f t="shared" si="2"/>
        <v>0</v>
      </c>
      <c r="J56" s="28">
        <f t="shared" si="2"/>
        <v>0</v>
      </c>
      <c r="K56" s="28">
        <f t="shared" si="2"/>
        <v>1</v>
      </c>
      <c r="L56" s="28">
        <f t="shared" si="2"/>
        <v>0</v>
      </c>
      <c r="M56" s="28">
        <f t="shared" si="2"/>
        <v>0</v>
      </c>
      <c r="N56" s="29">
        <f t="shared" si="3"/>
        <v>482.19213922458988</v>
      </c>
    </row>
    <row r="57" spans="1:14" x14ac:dyDescent="0.25">
      <c r="A57" s="10">
        <v>925803375</v>
      </c>
      <c r="B57" s="10" t="s">
        <v>71</v>
      </c>
      <c r="D57" s="10">
        <v>32268</v>
      </c>
      <c r="H57" s="10">
        <f t="shared" si="1"/>
        <v>32268</v>
      </c>
      <c r="I57" s="28">
        <f t="shared" si="2"/>
        <v>0</v>
      </c>
      <c r="J57" s="28">
        <f t="shared" si="2"/>
        <v>1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9">
        <f t="shared" si="3"/>
        <v>1007.9544173866163</v>
      </c>
    </row>
    <row r="58" spans="1:14" x14ac:dyDescent="0.25">
      <c r="A58" s="10">
        <v>926377841</v>
      </c>
      <c r="B58" s="10" t="s">
        <v>72</v>
      </c>
      <c r="E58" s="10">
        <v>10377</v>
      </c>
      <c r="H58" s="10">
        <f t="shared" si="1"/>
        <v>10377</v>
      </c>
      <c r="I58" s="28">
        <f t="shared" si="2"/>
        <v>0</v>
      </c>
      <c r="J58" s="28">
        <f t="shared" si="2"/>
        <v>0</v>
      </c>
      <c r="K58" s="28">
        <f t="shared" si="2"/>
        <v>1</v>
      </c>
      <c r="L58" s="28">
        <f t="shared" si="2"/>
        <v>0</v>
      </c>
      <c r="M58" s="28">
        <f t="shared" si="2"/>
        <v>0</v>
      </c>
      <c r="N58" s="29">
        <f t="shared" si="3"/>
        <v>482.19213922458988</v>
      </c>
    </row>
    <row r="59" spans="1:14" x14ac:dyDescent="0.25">
      <c r="A59" s="10">
        <v>930187240</v>
      </c>
      <c r="B59" s="10" t="s">
        <v>73</v>
      </c>
      <c r="D59" s="10">
        <v>2264</v>
      </c>
      <c r="H59" s="10">
        <f t="shared" si="1"/>
        <v>2264</v>
      </c>
      <c r="I59" s="28">
        <f t="shared" si="2"/>
        <v>0</v>
      </c>
      <c r="J59" s="28">
        <f t="shared" si="2"/>
        <v>1</v>
      </c>
      <c r="K59" s="28">
        <f t="shared" si="2"/>
        <v>0</v>
      </c>
      <c r="L59" s="28">
        <f t="shared" si="2"/>
        <v>0</v>
      </c>
      <c r="M59" s="28">
        <f t="shared" si="2"/>
        <v>0</v>
      </c>
      <c r="N59" s="29">
        <f t="shared" si="3"/>
        <v>1007.9544173866163</v>
      </c>
    </row>
    <row r="60" spans="1:14" x14ac:dyDescent="0.25">
      <c r="A60" s="10">
        <v>953181606</v>
      </c>
      <c r="B60" s="10" t="s">
        <v>74</v>
      </c>
      <c r="F60" s="10">
        <v>2668</v>
      </c>
      <c r="H60" s="10">
        <f t="shared" si="1"/>
        <v>2668</v>
      </c>
      <c r="I60" s="28">
        <f t="shared" si="2"/>
        <v>0</v>
      </c>
      <c r="J60" s="28">
        <f t="shared" si="2"/>
        <v>0</v>
      </c>
      <c r="K60" s="28">
        <f t="shared" si="2"/>
        <v>0</v>
      </c>
      <c r="L60" s="28">
        <f t="shared" si="2"/>
        <v>1</v>
      </c>
      <c r="M60" s="28">
        <f t="shared" si="2"/>
        <v>0</v>
      </c>
      <c r="N60" s="29">
        <f t="shared" si="3"/>
        <v>371.80645876950479</v>
      </c>
    </row>
    <row r="61" spans="1:14" x14ac:dyDescent="0.25">
      <c r="A61" s="10">
        <v>953681781</v>
      </c>
      <c r="B61" s="10" t="s">
        <v>75</v>
      </c>
      <c r="C61" s="10">
        <v>17008</v>
      </c>
      <c r="H61" s="10">
        <f t="shared" si="1"/>
        <v>17008</v>
      </c>
      <c r="I61" s="28">
        <f t="shared" si="2"/>
        <v>1</v>
      </c>
      <c r="J61" s="28">
        <f t="shared" si="2"/>
        <v>0</v>
      </c>
      <c r="K61" s="28">
        <f t="shared" si="2"/>
        <v>0</v>
      </c>
      <c r="L61" s="28">
        <f t="shared" si="2"/>
        <v>0</v>
      </c>
      <c r="M61" s="28">
        <f t="shared" si="2"/>
        <v>0</v>
      </c>
      <c r="N61" s="29">
        <f t="shared" si="3"/>
        <v>901.29809910744439</v>
      </c>
    </row>
    <row r="62" spans="1:14" x14ac:dyDescent="0.25">
      <c r="A62" s="10">
        <v>957896928</v>
      </c>
      <c r="B62" s="10" t="s">
        <v>76</v>
      </c>
      <c r="C62" s="10">
        <v>1596</v>
      </c>
      <c r="H62" s="10">
        <f t="shared" si="1"/>
        <v>1596</v>
      </c>
      <c r="I62" s="28">
        <f t="shared" si="2"/>
        <v>1</v>
      </c>
      <c r="J62" s="28">
        <f t="shared" si="2"/>
        <v>0</v>
      </c>
      <c r="K62" s="28">
        <f t="shared" si="2"/>
        <v>0</v>
      </c>
      <c r="L62" s="28">
        <f t="shared" si="2"/>
        <v>0</v>
      </c>
      <c r="M62" s="28">
        <f t="shared" si="2"/>
        <v>0</v>
      </c>
      <c r="N62" s="29">
        <f t="shared" si="3"/>
        <v>901.29809910744439</v>
      </c>
    </row>
    <row r="63" spans="1:14" x14ac:dyDescent="0.25">
      <c r="A63" s="10">
        <v>966731508</v>
      </c>
      <c r="B63" s="10" t="s">
        <v>77</v>
      </c>
      <c r="D63" s="10">
        <v>12300</v>
      </c>
      <c r="H63" s="10">
        <f t="shared" si="1"/>
        <v>12300</v>
      </c>
      <c r="I63" s="28">
        <f t="shared" si="2"/>
        <v>0</v>
      </c>
      <c r="J63" s="28">
        <f t="shared" si="2"/>
        <v>1</v>
      </c>
      <c r="K63" s="28">
        <f t="shared" si="2"/>
        <v>0</v>
      </c>
      <c r="L63" s="28">
        <f t="shared" si="2"/>
        <v>0</v>
      </c>
      <c r="M63" s="28">
        <f t="shared" si="2"/>
        <v>0</v>
      </c>
      <c r="N63" s="29">
        <f t="shared" si="3"/>
        <v>1007.9544173866163</v>
      </c>
    </row>
    <row r="64" spans="1:14" x14ac:dyDescent="0.25">
      <c r="A64" s="10">
        <v>967670170</v>
      </c>
      <c r="B64" s="10" t="s">
        <v>78</v>
      </c>
      <c r="G64" s="10">
        <v>2405</v>
      </c>
      <c r="H64" s="10">
        <f t="shared" si="1"/>
        <v>2405</v>
      </c>
      <c r="I64" s="28">
        <f t="shared" si="2"/>
        <v>0</v>
      </c>
      <c r="J64" s="28">
        <f t="shared" si="2"/>
        <v>0</v>
      </c>
      <c r="K64" s="28">
        <f t="shared" si="2"/>
        <v>0</v>
      </c>
      <c r="L64" s="28">
        <f t="shared" si="2"/>
        <v>0</v>
      </c>
      <c r="M64" s="28">
        <f t="shared" si="2"/>
        <v>1</v>
      </c>
      <c r="N64" s="29">
        <f t="shared" si="3"/>
        <v>898.57530481305184</v>
      </c>
    </row>
    <row r="65" spans="1:14" x14ac:dyDescent="0.25">
      <c r="A65" s="10">
        <v>968168134</v>
      </c>
      <c r="B65" s="10" t="s">
        <v>79</v>
      </c>
      <c r="F65" s="10">
        <v>24618</v>
      </c>
      <c r="H65" s="10">
        <f t="shared" si="1"/>
        <v>24618</v>
      </c>
      <c r="I65" s="28">
        <f t="shared" si="2"/>
        <v>0</v>
      </c>
      <c r="J65" s="28">
        <f t="shared" si="2"/>
        <v>0</v>
      </c>
      <c r="K65" s="28">
        <f t="shared" si="2"/>
        <v>0</v>
      </c>
      <c r="L65" s="28">
        <f t="shared" si="2"/>
        <v>1</v>
      </c>
      <c r="M65" s="28">
        <f t="shared" si="2"/>
        <v>0</v>
      </c>
      <c r="N65" s="29">
        <f t="shared" si="3"/>
        <v>371.80645876950479</v>
      </c>
    </row>
    <row r="66" spans="1:14" x14ac:dyDescent="0.25">
      <c r="A66" s="10">
        <v>968398083</v>
      </c>
      <c r="B66" s="10" t="s">
        <v>80</v>
      </c>
      <c r="C66" s="10">
        <v>7155</v>
      </c>
      <c r="H66" s="10">
        <f t="shared" si="1"/>
        <v>7155</v>
      </c>
      <c r="I66" s="28">
        <f t="shared" si="2"/>
        <v>1</v>
      </c>
      <c r="J66" s="28">
        <f t="shared" si="2"/>
        <v>0</v>
      </c>
      <c r="K66" s="28">
        <f t="shared" si="2"/>
        <v>0</v>
      </c>
      <c r="L66" s="28">
        <f t="shared" si="2"/>
        <v>0</v>
      </c>
      <c r="M66" s="28">
        <f t="shared" si="2"/>
        <v>0</v>
      </c>
      <c r="N66" s="29">
        <f t="shared" si="3"/>
        <v>901.29809910744439</v>
      </c>
    </row>
    <row r="67" spans="1:14" x14ac:dyDescent="0.25">
      <c r="A67" s="10">
        <v>971058854</v>
      </c>
      <c r="B67" s="10" t="s">
        <v>81</v>
      </c>
      <c r="F67" s="10">
        <v>59599</v>
      </c>
      <c r="H67" s="10">
        <f t="shared" si="1"/>
        <v>59599</v>
      </c>
      <c r="I67" s="28">
        <f t="shared" si="2"/>
        <v>0</v>
      </c>
      <c r="J67" s="28">
        <f t="shared" si="2"/>
        <v>0</v>
      </c>
      <c r="K67" s="28">
        <f t="shared" si="2"/>
        <v>0</v>
      </c>
      <c r="L67" s="28">
        <f t="shared" si="2"/>
        <v>1</v>
      </c>
      <c r="M67" s="28">
        <f t="shared" si="2"/>
        <v>0</v>
      </c>
      <c r="N67" s="29">
        <f t="shared" si="3"/>
        <v>371.80645876950479</v>
      </c>
    </row>
    <row r="68" spans="1:14" x14ac:dyDescent="0.25">
      <c r="A68" s="10">
        <v>971589752</v>
      </c>
      <c r="B68" s="10" t="s">
        <v>82</v>
      </c>
      <c r="G68" s="10">
        <v>37918</v>
      </c>
      <c r="H68" s="10">
        <f t="shared" si="1"/>
        <v>37918</v>
      </c>
      <c r="I68" s="28">
        <f t="shared" ref="I68:M94" si="4">C68/$H68</f>
        <v>0</v>
      </c>
      <c r="J68" s="28">
        <f t="shared" si="4"/>
        <v>0</v>
      </c>
      <c r="K68" s="28">
        <f t="shared" si="4"/>
        <v>0</v>
      </c>
      <c r="L68" s="28">
        <f t="shared" si="4"/>
        <v>0</v>
      </c>
      <c r="M68" s="28">
        <f t="shared" si="4"/>
        <v>1</v>
      </c>
      <c r="N68" s="29">
        <f t="shared" si="3"/>
        <v>898.57530481305184</v>
      </c>
    </row>
    <row r="69" spans="1:14" x14ac:dyDescent="0.25">
      <c r="A69" s="10">
        <v>976723805</v>
      </c>
      <c r="B69" s="10" t="s">
        <v>83</v>
      </c>
      <c r="D69" s="10">
        <v>17004</v>
      </c>
      <c r="H69" s="10">
        <f t="shared" ref="H69:H94" si="5">SUM(C69:G69)</f>
        <v>17004</v>
      </c>
      <c r="I69" s="28">
        <f t="shared" si="4"/>
        <v>0</v>
      </c>
      <c r="J69" s="28">
        <f t="shared" si="4"/>
        <v>1</v>
      </c>
      <c r="K69" s="28">
        <f t="shared" si="4"/>
        <v>0</v>
      </c>
      <c r="L69" s="28">
        <f t="shared" si="4"/>
        <v>0</v>
      </c>
      <c r="M69" s="28">
        <f t="shared" si="4"/>
        <v>0</v>
      </c>
      <c r="N69" s="29">
        <f t="shared" ref="N69:N94" si="6">SUMPRODUCT(I69:M69,$I$2:$M$2)</f>
        <v>1007.9544173866163</v>
      </c>
    </row>
    <row r="70" spans="1:14" x14ac:dyDescent="0.25">
      <c r="A70" s="10">
        <v>976894677</v>
      </c>
      <c r="B70" s="10" t="s">
        <v>84</v>
      </c>
      <c r="G70" s="10">
        <v>647</v>
      </c>
      <c r="H70" s="10">
        <f t="shared" si="5"/>
        <v>647</v>
      </c>
      <c r="I70" s="28">
        <f t="shared" si="4"/>
        <v>0</v>
      </c>
      <c r="J70" s="28">
        <f t="shared" si="4"/>
        <v>0</v>
      </c>
      <c r="K70" s="28">
        <f t="shared" si="4"/>
        <v>0</v>
      </c>
      <c r="L70" s="28">
        <f t="shared" si="4"/>
        <v>0</v>
      </c>
      <c r="M70" s="28">
        <f t="shared" si="4"/>
        <v>1</v>
      </c>
      <c r="N70" s="29">
        <f t="shared" si="6"/>
        <v>898.57530481305184</v>
      </c>
    </row>
    <row r="71" spans="1:14" x14ac:dyDescent="0.25">
      <c r="A71" s="10">
        <v>976944801</v>
      </c>
      <c r="B71" s="10" t="s">
        <v>85</v>
      </c>
      <c r="D71" s="10">
        <v>13126</v>
      </c>
      <c r="E71" s="10">
        <v>36546</v>
      </c>
      <c r="G71" s="10">
        <v>357406</v>
      </c>
      <c r="H71" s="10">
        <f t="shared" si="5"/>
        <v>407078</v>
      </c>
      <c r="I71" s="28">
        <f t="shared" si="4"/>
        <v>0</v>
      </c>
      <c r="J71" s="28">
        <f t="shared" si="4"/>
        <v>3.224443472749694E-2</v>
      </c>
      <c r="K71" s="28">
        <f t="shared" si="4"/>
        <v>8.9776406487208846E-2</v>
      </c>
      <c r="L71" s="28">
        <f t="shared" si="4"/>
        <v>0</v>
      </c>
      <c r="M71" s="28">
        <f t="shared" si="4"/>
        <v>0.8779791587852942</v>
      </c>
      <c r="N71" s="29">
        <f t="shared" si="6"/>
        <v>864.72078814068118</v>
      </c>
    </row>
    <row r="72" spans="1:14" x14ac:dyDescent="0.25">
      <c r="A72" s="10">
        <v>977285712</v>
      </c>
      <c r="B72" s="10" t="s">
        <v>86</v>
      </c>
      <c r="D72" s="59">
        <v>14648</v>
      </c>
      <c r="H72" s="10">
        <f t="shared" si="5"/>
        <v>14648</v>
      </c>
      <c r="I72" s="28">
        <f t="shared" si="4"/>
        <v>0</v>
      </c>
      <c r="J72" s="28">
        <f t="shared" si="4"/>
        <v>1</v>
      </c>
      <c r="K72" s="28">
        <f t="shared" si="4"/>
        <v>0</v>
      </c>
      <c r="L72" s="28">
        <f t="shared" si="4"/>
        <v>0</v>
      </c>
      <c r="M72" s="28">
        <f t="shared" si="4"/>
        <v>0</v>
      </c>
      <c r="N72" s="29">
        <f t="shared" si="6"/>
        <v>1007.9544173866163</v>
      </c>
    </row>
    <row r="73" spans="1:14" x14ac:dyDescent="0.25">
      <c r="A73" s="10">
        <v>978631029</v>
      </c>
      <c r="B73" s="10" t="s">
        <v>87</v>
      </c>
      <c r="E73" s="10">
        <v>303501</v>
      </c>
      <c r="H73" s="10">
        <f t="shared" si="5"/>
        <v>303501</v>
      </c>
      <c r="I73" s="28">
        <f t="shared" si="4"/>
        <v>0</v>
      </c>
      <c r="J73" s="28">
        <f t="shared" si="4"/>
        <v>0</v>
      </c>
      <c r="K73" s="28">
        <f t="shared" si="4"/>
        <v>1</v>
      </c>
      <c r="L73" s="28">
        <f t="shared" si="4"/>
        <v>0</v>
      </c>
      <c r="M73" s="28">
        <f t="shared" si="4"/>
        <v>0</v>
      </c>
      <c r="N73" s="29">
        <f t="shared" si="6"/>
        <v>482.19213922458988</v>
      </c>
    </row>
    <row r="74" spans="1:14" x14ac:dyDescent="0.25">
      <c r="A74" s="10">
        <v>979151950</v>
      </c>
      <c r="B74" s="10" t="s">
        <v>88</v>
      </c>
      <c r="F74" s="10">
        <v>271038</v>
      </c>
      <c r="H74" s="10">
        <f t="shared" si="5"/>
        <v>271038</v>
      </c>
      <c r="I74" s="28">
        <f t="shared" si="4"/>
        <v>0</v>
      </c>
      <c r="J74" s="28">
        <f t="shared" si="4"/>
        <v>0</v>
      </c>
      <c r="K74" s="28">
        <f t="shared" si="4"/>
        <v>0</v>
      </c>
      <c r="L74" s="28">
        <f t="shared" si="4"/>
        <v>1</v>
      </c>
      <c r="M74" s="28">
        <f t="shared" si="4"/>
        <v>0</v>
      </c>
      <c r="N74" s="29">
        <f t="shared" si="6"/>
        <v>371.80645876950479</v>
      </c>
    </row>
    <row r="75" spans="1:14" x14ac:dyDescent="0.25">
      <c r="A75" s="10">
        <v>979379455</v>
      </c>
      <c r="B75" s="10" t="s">
        <v>89</v>
      </c>
      <c r="E75" s="10">
        <v>45780</v>
      </c>
      <c r="H75" s="10">
        <f t="shared" si="5"/>
        <v>45780</v>
      </c>
      <c r="I75" s="28">
        <f t="shared" si="4"/>
        <v>0</v>
      </c>
      <c r="J75" s="28">
        <f t="shared" si="4"/>
        <v>0</v>
      </c>
      <c r="K75" s="28">
        <f t="shared" si="4"/>
        <v>1</v>
      </c>
      <c r="L75" s="28">
        <f t="shared" si="4"/>
        <v>0</v>
      </c>
      <c r="M75" s="28">
        <f t="shared" si="4"/>
        <v>0</v>
      </c>
      <c r="N75" s="29">
        <f t="shared" si="6"/>
        <v>482.19213922458988</v>
      </c>
    </row>
    <row r="76" spans="1:14" x14ac:dyDescent="0.25">
      <c r="A76" s="10">
        <v>979399901</v>
      </c>
      <c r="B76" s="10" t="s">
        <v>90</v>
      </c>
      <c r="C76" s="10">
        <v>0</v>
      </c>
      <c r="D76" s="10">
        <v>11036</v>
      </c>
      <c r="H76" s="10">
        <f t="shared" si="5"/>
        <v>11036</v>
      </c>
      <c r="I76" s="28">
        <f t="shared" si="4"/>
        <v>0</v>
      </c>
      <c r="J76" s="28">
        <f t="shared" si="4"/>
        <v>1</v>
      </c>
      <c r="K76" s="28">
        <f t="shared" si="4"/>
        <v>0</v>
      </c>
      <c r="L76" s="28">
        <f t="shared" si="4"/>
        <v>0</v>
      </c>
      <c r="M76" s="28">
        <f t="shared" si="4"/>
        <v>0</v>
      </c>
      <c r="N76" s="29">
        <f t="shared" si="6"/>
        <v>1007.9544173866163</v>
      </c>
    </row>
    <row r="77" spans="1:14" x14ac:dyDescent="0.25">
      <c r="A77" s="10">
        <v>979422679</v>
      </c>
      <c r="B77" s="10" t="s">
        <v>91</v>
      </c>
      <c r="D77" s="10">
        <v>351718</v>
      </c>
      <c r="H77" s="10">
        <f t="shared" si="5"/>
        <v>351718</v>
      </c>
      <c r="I77" s="28">
        <f t="shared" si="4"/>
        <v>0</v>
      </c>
      <c r="J77" s="28">
        <f t="shared" si="4"/>
        <v>1</v>
      </c>
      <c r="K77" s="28">
        <f t="shared" si="4"/>
        <v>0</v>
      </c>
      <c r="L77" s="28">
        <f t="shared" si="4"/>
        <v>0</v>
      </c>
      <c r="M77" s="28">
        <f t="shared" si="4"/>
        <v>0</v>
      </c>
      <c r="N77" s="29">
        <f t="shared" si="6"/>
        <v>1007.9544173866163</v>
      </c>
    </row>
    <row r="78" spans="1:14" x14ac:dyDescent="0.25">
      <c r="A78" s="10">
        <v>979497482</v>
      </c>
      <c r="B78" s="10" t="s">
        <v>92</v>
      </c>
      <c r="C78" s="10">
        <v>18875</v>
      </c>
      <c r="H78" s="10">
        <f t="shared" si="5"/>
        <v>18875</v>
      </c>
      <c r="I78" s="28">
        <f t="shared" si="4"/>
        <v>1</v>
      </c>
      <c r="J78" s="28">
        <f t="shared" si="4"/>
        <v>0</v>
      </c>
      <c r="K78" s="28">
        <f t="shared" si="4"/>
        <v>0</v>
      </c>
      <c r="L78" s="28">
        <f t="shared" si="4"/>
        <v>0</v>
      </c>
      <c r="M78" s="28">
        <f t="shared" si="4"/>
        <v>0</v>
      </c>
      <c r="N78" s="29">
        <f t="shared" si="6"/>
        <v>901.29809910744439</v>
      </c>
    </row>
    <row r="79" spans="1:14" x14ac:dyDescent="0.25">
      <c r="A79" s="10">
        <v>980038408</v>
      </c>
      <c r="B79" s="10" t="s">
        <v>93</v>
      </c>
      <c r="D79" s="10">
        <v>256950</v>
      </c>
      <c r="H79" s="10">
        <f t="shared" si="5"/>
        <v>256950</v>
      </c>
      <c r="I79" s="28">
        <f t="shared" si="4"/>
        <v>0</v>
      </c>
      <c r="J79" s="28">
        <f t="shared" si="4"/>
        <v>1</v>
      </c>
      <c r="K79" s="28">
        <f t="shared" si="4"/>
        <v>0</v>
      </c>
      <c r="L79" s="28">
        <f t="shared" si="4"/>
        <v>0</v>
      </c>
      <c r="M79" s="28">
        <f t="shared" si="4"/>
        <v>0</v>
      </c>
      <c r="N79" s="29">
        <f t="shared" si="6"/>
        <v>1007.9544173866163</v>
      </c>
    </row>
    <row r="80" spans="1:14" x14ac:dyDescent="0.25">
      <c r="A80" s="10">
        <v>980234088</v>
      </c>
      <c r="B80" s="10" t="s">
        <v>94</v>
      </c>
      <c r="C80" s="10">
        <v>89383</v>
      </c>
      <c r="G80" s="10">
        <v>19999</v>
      </c>
      <c r="H80" s="10">
        <f t="shared" si="5"/>
        <v>109382</v>
      </c>
      <c r="I80" s="28">
        <f t="shared" si="4"/>
        <v>0.81716370152310247</v>
      </c>
      <c r="J80" s="28">
        <f t="shared" si="4"/>
        <v>0</v>
      </c>
      <c r="K80" s="28">
        <f t="shared" si="4"/>
        <v>0</v>
      </c>
      <c r="L80" s="28">
        <f t="shared" si="4"/>
        <v>0</v>
      </c>
      <c r="M80" s="28">
        <f t="shared" si="4"/>
        <v>0.18283629847689747</v>
      </c>
      <c r="N80" s="29">
        <f t="shared" si="6"/>
        <v>900.80027347714349</v>
      </c>
    </row>
    <row r="81" spans="1:14" x14ac:dyDescent="0.25">
      <c r="A81" s="10">
        <v>980489698</v>
      </c>
      <c r="B81" s="10" t="s">
        <v>95</v>
      </c>
      <c r="C81" s="10">
        <v>1450362</v>
      </c>
      <c r="H81" s="10">
        <f t="shared" si="5"/>
        <v>1450362</v>
      </c>
      <c r="I81" s="28">
        <f t="shared" si="4"/>
        <v>1</v>
      </c>
      <c r="J81" s="28">
        <f t="shared" si="4"/>
        <v>0</v>
      </c>
      <c r="K81" s="28">
        <f t="shared" si="4"/>
        <v>0</v>
      </c>
      <c r="L81" s="28">
        <f t="shared" si="4"/>
        <v>0</v>
      </c>
      <c r="M81" s="28">
        <f t="shared" si="4"/>
        <v>0</v>
      </c>
      <c r="N81" s="29">
        <f t="shared" si="6"/>
        <v>901.29809910744439</v>
      </c>
    </row>
    <row r="82" spans="1:14" x14ac:dyDescent="0.25">
      <c r="A82" s="10">
        <v>980824586</v>
      </c>
      <c r="B82" s="10" t="s">
        <v>96</v>
      </c>
      <c r="E82" s="10">
        <v>22253</v>
      </c>
      <c r="H82" s="10">
        <f t="shared" si="5"/>
        <v>22253</v>
      </c>
      <c r="I82" s="28">
        <f t="shared" si="4"/>
        <v>0</v>
      </c>
      <c r="J82" s="28">
        <f t="shared" si="4"/>
        <v>0</v>
      </c>
      <c r="K82" s="28">
        <f t="shared" si="4"/>
        <v>1</v>
      </c>
      <c r="L82" s="28">
        <f t="shared" si="4"/>
        <v>0</v>
      </c>
      <c r="M82" s="28">
        <f t="shared" si="4"/>
        <v>0</v>
      </c>
      <c r="N82" s="29">
        <f t="shared" si="6"/>
        <v>482.19213922458988</v>
      </c>
    </row>
    <row r="83" spans="1:14" x14ac:dyDescent="0.25">
      <c r="A83" s="10">
        <v>981915550</v>
      </c>
      <c r="B83" s="10" t="s">
        <v>97</v>
      </c>
      <c r="C83" s="10">
        <v>183586</v>
      </c>
      <c r="D83" s="10">
        <v>2393</v>
      </c>
      <c r="E83" s="10">
        <v>1910</v>
      </c>
      <c r="H83" s="10">
        <f t="shared" si="5"/>
        <v>187889</v>
      </c>
      <c r="I83" s="28">
        <f t="shared" si="4"/>
        <v>0.97709818030858642</v>
      </c>
      <c r="J83" s="28">
        <f t="shared" si="4"/>
        <v>1.2736243207425661E-2</v>
      </c>
      <c r="K83" s="28">
        <f t="shared" si="4"/>
        <v>1.0165576483987887E-2</v>
      </c>
      <c r="L83" s="28">
        <f t="shared" si="4"/>
        <v>0</v>
      </c>
      <c r="M83" s="28">
        <f t="shared" si="4"/>
        <v>0</v>
      </c>
      <c r="N83" s="29">
        <f t="shared" si="6"/>
        <v>898.39604622657225</v>
      </c>
    </row>
    <row r="84" spans="1:14" x14ac:dyDescent="0.25">
      <c r="A84" s="10">
        <v>982897327</v>
      </c>
      <c r="B84" s="10" t="s">
        <v>98</v>
      </c>
      <c r="F84" s="10">
        <v>34115</v>
      </c>
      <c r="H84" s="10">
        <f t="shared" si="5"/>
        <v>34115</v>
      </c>
      <c r="I84" s="28">
        <f t="shared" si="4"/>
        <v>0</v>
      </c>
      <c r="J84" s="28">
        <f t="shared" si="4"/>
        <v>0</v>
      </c>
      <c r="K84" s="28">
        <f t="shared" si="4"/>
        <v>0</v>
      </c>
      <c r="L84" s="28">
        <f t="shared" si="4"/>
        <v>1</v>
      </c>
      <c r="M84" s="28">
        <f t="shared" si="4"/>
        <v>0</v>
      </c>
      <c r="N84" s="29">
        <f t="shared" si="6"/>
        <v>371.80645876950479</v>
      </c>
    </row>
    <row r="85" spans="1:14" x14ac:dyDescent="0.25">
      <c r="A85" s="10">
        <v>982974011</v>
      </c>
      <c r="B85" s="10" t="s">
        <v>99</v>
      </c>
      <c r="D85" s="10">
        <v>299107</v>
      </c>
      <c r="H85" s="10">
        <f t="shared" si="5"/>
        <v>299107</v>
      </c>
      <c r="I85" s="28">
        <f t="shared" si="4"/>
        <v>0</v>
      </c>
      <c r="J85" s="28">
        <f t="shared" si="4"/>
        <v>1</v>
      </c>
      <c r="K85" s="28">
        <f t="shared" si="4"/>
        <v>0</v>
      </c>
      <c r="L85" s="28">
        <f t="shared" si="4"/>
        <v>0</v>
      </c>
      <c r="M85" s="28">
        <f t="shared" si="4"/>
        <v>0</v>
      </c>
      <c r="N85" s="29">
        <f t="shared" si="6"/>
        <v>1007.9544173866163</v>
      </c>
    </row>
    <row r="86" spans="1:14" x14ac:dyDescent="0.25">
      <c r="A86" s="10">
        <v>984882114</v>
      </c>
      <c r="B86" s="10" t="s">
        <v>100</v>
      </c>
      <c r="E86" s="10">
        <v>74791</v>
      </c>
      <c r="G86" s="10">
        <v>23380</v>
      </c>
      <c r="H86" s="10">
        <f t="shared" si="5"/>
        <v>98171</v>
      </c>
      <c r="I86" s="28">
        <f t="shared" si="4"/>
        <v>0</v>
      </c>
      <c r="J86" s="28">
        <f t="shared" si="4"/>
        <v>0</v>
      </c>
      <c r="K86" s="28">
        <f t="shared" si="4"/>
        <v>0.76184412912163468</v>
      </c>
      <c r="L86" s="28">
        <f t="shared" si="4"/>
        <v>0</v>
      </c>
      <c r="M86" s="28">
        <f t="shared" si="4"/>
        <v>0.23815587087836529</v>
      </c>
      <c r="N86" s="29">
        <f t="shared" si="6"/>
        <v>581.35623464440062</v>
      </c>
    </row>
    <row r="87" spans="1:14" x14ac:dyDescent="0.25">
      <c r="A87" s="10">
        <v>985294836</v>
      </c>
      <c r="B87" s="10" t="s">
        <v>101</v>
      </c>
      <c r="C87" s="10">
        <v>15009</v>
      </c>
      <c r="H87" s="10">
        <f t="shared" si="5"/>
        <v>15009</v>
      </c>
      <c r="I87" s="28">
        <f t="shared" si="4"/>
        <v>1</v>
      </c>
      <c r="J87" s="28">
        <f t="shared" si="4"/>
        <v>0</v>
      </c>
      <c r="K87" s="28">
        <f t="shared" si="4"/>
        <v>0</v>
      </c>
      <c r="L87" s="28">
        <f t="shared" si="4"/>
        <v>0</v>
      </c>
      <c r="M87" s="28">
        <f t="shared" si="4"/>
        <v>0</v>
      </c>
      <c r="N87" s="29">
        <f t="shared" si="6"/>
        <v>901.29809910744439</v>
      </c>
    </row>
    <row r="88" spans="1:14" x14ac:dyDescent="0.25">
      <c r="A88" s="10">
        <v>985411131</v>
      </c>
      <c r="B88" s="10" t="s">
        <v>102</v>
      </c>
      <c r="F88" s="10">
        <v>73413</v>
      </c>
      <c r="H88" s="10">
        <f t="shared" si="5"/>
        <v>73413</v>
      </c>
      <c r="I88" s="28">
        <f t="shared" si="4"/>
        <v>0</v>
      </c>
      <c r="J88" s="28">
        <f t="shared" si="4"/>
        <v>0</v>
      </c>
      <c r="K88" s="28">
        <f t="shared" si="4"/>
        <v>0</v>
      </c>
      <c r="L88" s="28">
        <f t="shared" si="4"/>
        <v>1</v>
      </c>
      <c r="M88" s="28">
        <f t="shared" si="4"/>
        <v>0</v>
      </c>
      <c r="N88" s="29">
        <f t="shared" si="6"/>
        <v>371.80645876950479</v>
      </c>
    </row>
    <row r="89" spans="1:14" x14ac:dyDescent="0.25">
      <c r="A89" s="10">
        <v>986347801</v>
      </c>
      <c r="B89" s="10" t="s">
        <v>103</v>
      </c>
      <c r="F89" s="10">
        <v>33709</v>
      </c>
      <c r="H89" s="10">
        <f t="shared" si="5"/>
        <v>33709</v>
      </c>
      <c r="I89" s="28">
        <f t="shared" si="4"/>
        <v>0</v>
      </c>
      <c r="J89" s="28">
        <f t="shared" si="4"/>
        <v>0</v>
      </c>
      <c r="K89" s="28">
        <f t="shared" si="4"/>
        <v>0</v>
      </c>
      <c r="L89" s="28">
        <f t="shared" si="4"/>
        <v>1</v>
      </c>
      <c r="M89" s="28">
        <f t="shared" si="4"/>
        <v>0</v>
      </c>
      <c r="N89" s="29">
        <f t="shared" si="6"/>
        <v>371.80645876950479</v>
      </c>
    </row>
    <row r="90" spans="1:14" x14ac:dyDescent="0.25">
      <c r="A90" s="10">
        <v>987059729</v>
      </c>
      <c r="B90" s="10" t="s">
        <v>104</v>
      </c>
      <c r="G90" s="10">
        <v>526</v>
      </c>
      <c r="H90" s="10">
        <f t="shared" si="5"/>
        <v>526</v>
      </c>
      <c r="I90" s="28">
        <f t="shared" si="4"/>
        <v>0</v>
      </c>
      <c r="J90" s="28">
        <f t="shared" si="4"/>
        <v>0</v>
      </c>
      <c r="K90" s="28">
        <f t="shared" si="4"/>
        <v>0</v>
      </c>
      <c r="L90" s="28">
        <f t="shared" si="4"/>
        <v>0</v>
      </c>
      <c r="M90" s="28">
        <f t="shared" si="4"/>
        <v>1</v>
      </c>
      <c r="N90" s="29">
        <f t="shared" si="6"/>
        <v>898.57530481305184</v>
      </c>
    </row>
    <row r="91" spans="1:14" x14ac:dyDescent="0.25">
      <c r="A91" s="10">
        <v>987626844</v>
      </c>
      <c r="B91" s="10" t="s">
        <v>105</v>
      </c>
      <c r="C91" s="10">
        <v>47467</v>
      </c>
      <c r="H91" s="10">
        <f t="shared" si="5"/>
        <v>47467</v>
      </c>
      <c r="I91" s="28">
        <f t="shared" si="4"/>
        <v>1</v>
      </c>
      <c r="J91" s="28">
        <f t="shared" si="4"/>
        <v>0</v>
      </c>
      <c r="K91" s="28">
        <f t="shared" si="4"/>
        <v>0</v>
      </c>
      <c r="L91" s="28">
        <f t="shared" si="4"/>
        <v>0</v>
      </c>
      <c r="M91" s="28">
        <f t="shared" si="4"/>
        <v>0</v>
      </c>
      <c r="N91" s="29">
        <f t="shared" si="6"/>
        <v>901.29809910744439</v>
      </c>
    </row>
    <row r="92" spans="1:14" x14ac:dyDescent="0.25">
      <c r="A92" s="10">
        <v>988807648</v>
      </c>
      <c r="B92" s="10" t="s">
        <v>106</v>
      </c>
      <c r="E92" s="10">
        <v>138567</v>
      </c>
      <c r="F92" s="10">
        <v>21794</v>
      </c>
      <c r="H92" s="10">
        <f t="shared" si="5"/>
        <v>160361</v>
      </c>
      <c r="I92" s="28">
        <f t="shared" si="4"/>
        <v>0</v>
      </c>
      <c r="J92" s="28">
        <f t="shared" si="4"/>
        <v>0</v>
      </c>
      <c r="K92" s="28">
        <f t="shared" si="4"/>
        <v>0.86409413760203546</v>
      </c>
      <c r="L92" s="28">
        <f t="shared" si="4"/>
        <v>0.13590586239796459</v>
      </c>
      <c r="M92" s="28">
        <f t="shared" si="4"/>
        <v>0</v>
      </c>
      <c r="N92" s="29">
        <f t="shared" si="6"/>
        <v>467.19007812595538</v>
      </c>
    </row>
    <row r="93" spans="1:14" x14ac:dyDescent="0.25">
      <c r="A93" s="10">
        <v>997712099</v>
      </c>
      <c r="B93" s="10" t="s">
        <v>107</v>
      </c>
      <c r="C93" s="10">
        <v>3757</v>
      </c>
      <c r="H93" s="10">
        <f t="shared" si="5"/>
        <v>3757</v>
      </c>
      <c r="I93" s="28">
        <f t="shared" si="4"/>
        <v>1</v>
      </c>
      <c r="J93" s="28">
        <f t="shared" si="4"/>
        <v>0</v>
      </c>
      <c r="K93" s="28">
        <f t="shared" si="4"/>
        <v>0</v>
      </c>
      <c r="L93" s="28">
        <f t="shared" si="4"/>
        <v>0</v>
      </c>
      <c r="M93" s="28">
        <f t="shared" si="4"/>
        <v>0</v>
      </c>
      <c r="N93" s="29">
        <f t="shared" si="6"/>
        <v>901.29809910744439</v>
      </c>
    </row>
    <row r="94" spans="1:14" x14ac:dyDescent="0.25">
      <c r="A94" s="10">
        <v>998509289</v>
      </c>
      <c r="B94" s="10" t="s">
        <v>108</v>
      </c>
      <c r="D94" s="10">
        <v>10957</v>
      </c>
      <c r="H94" s="10">
        <f t="shared" si="5"/>
        <v>10957</v>
      </c>
      <c r="I94" s="28">
        <f t="shared" si="4"/>
        <v>0</v>
      </c>
      <c r="J94" s="28">
        <f t="shared" si="4"/>
        <v>1</v>
      </c>
      <c r="K94" s="28">
        <f t="shared" si="4"/>
        <v>0</v>
      </c>
      <c r="L94" s="28">
        <f t="shared" si="4"/>
        <v>0</v>
      </c>
      <c r="M94" s="28">
        <f t="shared" si="4"/>
        <v>0</v>
      </c>
      <c r="N94" s="29">
        <f t="shared" si="6"/>
        <v>1007.9544173866163</v>
      </c>
    </row>
    <row r="95" spans="1:14" x14ac:dyDescent="0.25">
      <c r="I95" s="28"/>
      <c r="J95" s="28"/>
      <c r="K95" s="28"/>
      <c r="L95" s="28"/>
      <c r="M95" s="28"/>
    </row>
  </sheetData>
  <mergeCells count="3">
    <mergeCell ref="C1:H1"/>
    <mergeCell ref="C2:H2"/>
    <mergeCell ref="I1:N1"/>
  </mergeCells>
  <pageMargins left="0.75" right="0.75" top="0.75" bottom="0.5" header="0.5" footer="0.7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Prosess xmlns="caf9241f-7654-46e4-b38c-0683f7584438" xsi:nil="true"/>
    <Vedtattdato xmlns="caf9241f-7654-46e4-b38c-0683f7584438">2021-03-02T00:00:00+00:00</Vedtattdato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SharedWithUsers xmlns="286bd567-8383-458b-8b10-610e1dbf4dce">
      <UserInfo>
        <DisplayName>Sigrid Hendriks Moe</DisplayName>
        <AccountId>42</AccountId>
        <AccountType/>
      </UserInfo>
    </SharedWithUsers>
  </documentManagement>
</p:properti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8B676CC530A34A9FB1F4ACAD0C0A17" ma:contentTypeVersion="19" ma:contentTypeDescription="Opprett et nytt dokument." ma:contentTypeScope="" ma:versionID="6dc3a93a316e0f5b1c7f74a4b3e0bdec">
  <xsd:schema xmlns:xsd="http://www.w3.org/2001/XMLSchema" xmlns:xs="http://www.w3.org/2001/XMLSchema" xmlns:p="http://schemas.microsoft.com/office/2006/metadata/properties" xmlns:ns2="08670d86-fc33-4f61-bf51-96e019343c8b" xmlns:ns3="caf9241f-7654-46e4-b38c-0683f7584438" xmlns:ns4="286bd567-8383-458b-8b10-610e1dbf4dce" targetNamespace="http://schemas.microsoft.com/office/2006/metadata/properties" ma:root="true" ma:fieldsID="f43686a93210a725a81d38c0f278d428" ns2:_="" ns3:_="" ns4:_="">
    <xsd:import namespace="08670d86-fc33-4f61-bf51-96e019343c8b"/>
    <xsd:import namespace="caf9241f-7654-46e4-b38c-0683f7584438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3:Prosess" minOccurs="0"/>
                <xsd:element ref="ns3:Vedtattdato" minOccurs="0"/>
                <xsd:element ref="ns3:MediaLengthInSeconds" minOccurs="0"/>
                <xsd:element ref="ns3:lcf76f155ced4ddcb4097134ff3c332f" minOccurs="0"/>
                <xsd:element ref="ns3:MediaServiceMetadata" minOccurs="0"/>
                <xsd:element ref="ns3:MediaServiceLocation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a588cb2-5654-4e11-92e8-3f1cc2e35934}" ma:internalName="TaxCatchAll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a588cb2-5654-4e11-92e8-3f1cc2e35934}" ma:internalName="TaxCatchAllLabel" ma:readOnly="tru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Prosess" ma:index="19" nillable="true" ma:displayName="Prosess" ma:format="Dropdown" ma:internalName="Prosess">
      <xsd:simpleType>
        <xsd:restriction base="dms:Choice">
          <xsd:enumeration value="Tidligere relevante arbeider"/>
        </xsd:restriction>
      </xsd:simpleType>
    </xsd:element>
    <xsd:element name="Vedtattdato" ma:index="20" nillable="true" ma:displayName="Vedtatt dato" ma:default="2021-03-02T00:00:00Z" ma:description="Dato for KT-møte dokumentet ble besluttet ferdig." ma:format="DateOnly" ma:internalName="Vedtatt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8AEA9-2E71-4A6B-8BA7-C8B9A55E3C54}">
  <ds:schemaRefs>
    <ds:schemaRef ds:uri="08670d86-fc33-4f61-bf51-96e019343c8b"/>
    <ds:schemaRef ds:uri="http://purl.org/dc/terms/"/>
    <ds:schemaRef ds:uri="http://purl.org/dc/dcmitype/"/>
    <ds:schemaRef ds:uri="caf9241f-7654-46e4-b38c-0683f7584438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86bd567-8383-458b-8b10-610e1dbf4d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5CA50D-2BE4-4BDB-9D36-4CEEA258163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C64CA3B-2D98-452F-B535-D4BD3BDA6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caf9241f-7654-46e4-b38c-0683f7584438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28A1EE-9FDF-4B69-B090-A1F3F11E7F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Fakturerbart beløp per selskap</vt:lpstr>
      <vt:lpstr>Modell for beregning</vt:lpstr>
      <vt:lpstr>Forutsetninger for beregninger</vt:lpstr>
      <vt:lpstr>pris per selskap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Fartein Valen Slåttebrekk</dc:creator>
  <cp:keywords/>
  <dc:description/>
  <cp:lastModifiedBy>Hilde Marit Elverum Kvile</cp:lastModifiedBy>
  <cp:revision/>
  <dcterms:created xsi:type="dcterms:W3CDTF">2022-11-02T11:32:54Z</dcterms:created>
  <dcterms:modified xsi:type="dcterms:W3CDTF">2023-12-01T12:22:22Z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</Properties>
</file>