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nveazure.sharepoint.com/sites/ORG-RME-OE/Delte dokumenter/Flaskehalsinntekter/2025/"/>
    </mc:Choice>
  </mc:AlternateContent>
  <xr:revisionPtr revIDLastSave="854" documentId="8_{CE558875-D921-461D-A5DF-B38A14351646}" xr6:coauthVersionLast="47" xr6:coauthVersionMax="47" xr10:uidLastSave="{3826A3D7-1700-471A-8FFA-ECF0F876ED60}"/>
  <bookViews>
    <workbookView xWindow="28680" yWindow="-120" windowWidth="29040" windowHeight="17520" activeTab="2" xr2:uid="{00000000-000D-0000-FFFF-FFFF00000000}"/>
    <workbookView xWindow="28680" yWindow="-120" windowWidth="29040" windowHeight="17520" activeTab="3" xr2:uid="{52ED4805-4BAA-4B97-BBFB-F57353503A1B}"/>
  </bookViews>
  <sheets>
    <sheet name="beløp til fakturering" sheetId="32" r:id="rId1"/>
    <sheet name="Beregning beløp per selskap" sheetId="31" r:id="rId2"/>
    <sheet name="pris per selskap" sheetId="2" r:id="rId3"/>
    <sheet name="Forutsetninger" sheetId="13" r:id="rId4"/>
  </sheets>
  <definedNames>
    <definedName name="_xlnm._FilterDatabase" localSheetId="0" hidden="1">'beløp til fakturering'!$A$4:$B$4</definedName>
    <definedName name="_xlnm._FilterDatabase" localSheetId="1" hidden="1">'Beregning beløp per selskap'!$A$7:$O$93</definedName>
    <definedName name="qryDRkorrNULLpr13_17">#REF!</definedName>
    <definedName name="qryNote1_5Selskap_Kommune_2018">#REF!</definedName>
    <definedName name="solver_adj" localSheetId="1" hidden="1">'Beregning beløp per selskap'!$B$2</definedName>
    <definedName name="solver_cvg" localSheetId="1" hidden="1">0.0001</definedName>
    <definedName name="solver_drv" localSheetId="1" hidden="1">1</definedName>
    <definedName name="solver_eng" localSheetId="1" hidden="1">2</definedName>
    <definedName name="solver_est" localSheetId="1" hidden="1">1</definedName>
    <definedName name="solver_itr" localSheetId="1" hidden="1">2147483647</definedName>
    <definedName name="solver_mip" localSheetId="1" hidden="1">2147483647</definedName>
    <definedName name="solver_mni" localSheetId="1" hidden="1">30</definedName>
    <definedName name="solver_mrt" localSheetId="1" hidden="1">0.075</definedName>
    <definedName name="solver_msl" localSheetId="1" hidden="1">2</definedName>
    <definedName name="solver_neg" localSheetId="1" hidden="1">1</definedName>
    <definedName name="solver_nod" localSheetId="1" hidden="1">2147483647</definedName>
    <definedName name="solver_num" localSheetId="1" hidden="1">0</definedName>
    <definedName name="solver_nwt" localSheetId="1" hidden="1">1</definedName>
    <definedName name="solver_opt" localSheetId="1" hidden="1">'Beregning beløp per selskap'!$B$1</definedName>
    <definedName name="solver_pre" localSheetId="1" hidden="1">0.000001</definedName>
    <definedName name="solver_rbv" localSheetId="1" hidden="1">1</definedName>
    <definedName name="solver_rlx" localSheetId="1" hidden="1">2</definedName>
    <definedName name="solver_rsd" localSheetId="1" hidden="1">0</definedName>
    <definedName name="solver_scl" localSheetId="1" hidden="1">1</definedName>
    <definedName name="solver_sho" localSheetId="1" hidden="1">2</definedName>
    <definedName name="solver_ssz" localSheetId="1" hidden="1">100</definedName>
    <definedName name="solver_tim" localSheetId="1" hidden="1">2147483647</definedName>
    <definedName name="solver_tol" localSheetId="1" hidden="1">0.01</definedName>
    <definedName name="solver_typ" localSheetId="1" hidden="1">3</definedName>
    <definedName name="solver_val" localSheetId="1" hidden="1">3000000000</definedName>
    <definedName name="solver_ver" localSheetId="1" hidden="1">3</definedName>
    <definedName name="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3" l="1"/>
  <c r="C8" i="13"/>
  <c r="D8" i="13"/>
  <c r="E8" i="13"/>
  <c r="F8" i="13"/>
  <c r="B9" i="13"/>
  <c r="C9" i="13"/>
  <c r="D9" i="13"/>
  <c r="E9" i="13"/>
  <c r="F9" i="13"/>
  <c r="B10" i="13"/>
  <c r="C10" i="13"/>
  <c r="D10" i="13"/>
  <c r="E10" i="13"/>
  <c r="F10" i="13"/>
  <c r="B11" i="13"/>
  <c r="C11" i="13"/>
  <c r="D11" i="13"/>
  <c r="E11" i="13"/>
  <c r="F11" i="13"/>
  <c r="B12" i="13"/>
  <c r="C12" i="13"/>
  <c r="D12" i="13"/>
  <c r="E12" i="13"/>
  <c r="F12" i="13"/>
  <c r="B13" i="13"/>
  <c r="C13" i="13"/>
  <c r="D13" i="13"/>
  <c r="E13" i="13"/>
  <c r="F13" i="13"/>
  <c r="B14" i="13"/>
  <c r="C14" i="13"/>
  <c r="D14" i="13"/>
  <c r="E14" i="13"/>
  <c r="F14" i="13"/>
  <c r="B15" i="13"/>
  <c r="C15" i="13"/>
  <c r="D15" i="13"/>
  <c r="E15" i="13"/>
  <c r="F15" i="13"/>
  <c r="B16" i="13"/>
  <c r="C16" i="13"/>
  <c r="D16" i="13"/>
  <c r="E16" i="13"/>
  <c r="F16" i="13"/>
  <c r="B17" i="13"/>
  <c r="C17" i="13"/>
  <c r="D17" i="13"/>
  <c r="E17" i="13"/>
  <c r="F17" i="13"/>
  <c r="C7" i="13"/>
  <c r="D7" i="13"/>
  <c r="E7" i="13"/>
  <c r="F7" i="13"/>
  <c r="B7" i="13"/>
  <c r="O9" i="31"/>
  <c r="O10" i="31"/>
  <c r="O11" i="31"/>
  <c r="O12" i="31"/>
  <c r="O13" i="31"/>
  <c r="O14" i="31"/>
  <c r="O15" i="31"/>
  <c r="O16" i="31"/>
  <c r="O17" i="31"/>
  <c r="O18" i="31"/>
  <c r="O19" i="31"/>
  <c r="O20" i="31"/>
  <c r="O21" i="31"/>
  <c r="O22" i="31"/>
  <c r="O23" i="31"/>
  <c r="O24" i="31"/>
  <c r="O25" i="31"/>
  <c r="O26" i="31"/>
  <c r="O27" i="31"/>
  <c r="O28" i="31"/>
  <c r="O29" i="31"/>
  <c r="O30" i="31"/>
  <c r="O31" i="31"/>
  <c r="O32" i="31"/>
  <c r="O33" i="31"/>
  <c r="O34" i="31"/>
  <c r="O35" i="31"/>
  <c r="O36" i="31"/>
  <c r="O37" i="31"/>
  <c r="O38" i="31"/>
  <c r="O39" i="31"/>
  <c r="O40" i="31"/>
  <c r="O41" i="31"/>
  <c r="O42" i="31"/>
  <c r="O43" i="31"/>
  <c r="O44" i="31"/>
  <c r="O45" i="31"/>
  <c r="O46" i="31"/>
  <c r="O47" i="31"/>
  <c r="O48" i="31"/>
  <c r="O49" i="31"/>
  <c r="O50" i="31"/>
  <c r="O51" i="31"/>
  <c r="O52" i="31"/>
  <c r="O53" i="31"/>
  <c r="O54" i="31"/>
  <c r="O55" i="31"/>
  <c r="O56" i="31"/>
  <c r="O57" i="31"/>
  <c r="O58" i="31"/>
  <c r="O59" i="31"/>
  <c r="O60" i="31"/>
  <c r="O61" i="31"/>
  <c r="O62" i="31"/>
  <c r="O63" i="31"/>
  <c r="O64" i="31"/>
  <c r="O65" i="31"/>
  <c r="O66" i="31"/>
  <c r="O67" i="31"/>
  <c r="O68" i="31"/>
  <c r="O69" i="31"/>
  <c r="O70" i="31"/>
  <c r="O71" i="31"/>
  <c r="O72" i="31"/>
  <c r="O73" i="31"/>
  <c r="O74" i="31"/>
  <c r="O75" i="31"/>
  <c r="O76" i="31"/>
  <c r="O77" i="31"/>
  <c r="O78" i="31"/>
  <c r="O79" i="31"/>
  <c r="O80" i="31"/>
  <c r="O81" i="31"/>
  <c r="O82" i="31"/>
  <c r="O83" i="31"/>
  <c r="O84" i="31"/>
  <c r="O85" i="31"/>
  <c r="O86" i="31"/>
  <c r="O87" i="31"/>
  <c r="O88" i="31"/>
  <c r="O89" i="31"/>
  <c r="O90" i="31"/>
  <c r="O91" i="31"/>
  <c r="O92" i="31"/>
  <c r="O93" i="31"/>
  <c r="O8" i="31"/>
  <c r="C62" i="13"/>
  <c r="C34" i="13" s="1"/>
  <c r="C18" i="13" s="1"/>
  <c r="O5" i="31" l="1"/>
  <c r="B62" i="13"/>
  <c r="D62" i="13"/>
  <c r="E62" i="13"/>
  <c r="E34" i="13" s="1"/>
  <c r="E18" i="13" s="1"/>
  <c r="F62" i="13"/>
  <c r="B34" i="13" l="1"/>
  <c r="B18" i="13" s="1"/>
  <c r="F34" i="13"/>
  <c r="F18" i="13" s="1"/>
  <c r="D34" i="13"/>
  <c r="D18" i="13" s="1"/>
  <c r="D39" i="13"/>
  <c r="D40" i="13"/>
  <c r="D41" i="13"/>
  <c r="D42" i="13"/>
  <c r="D43" i="13"/>
  <c r="D44" i="13"/>
  <c r="D45" i="13"/>
  <c r="D46" i="13"/>
  <c r="D47" i="13"/>
  <c r="D48" i="13"/>
  <c r="D49" i="13"/>
  <c r="D38" i="13"/>
  <c r="E38" i="13" s="1"/>
  <c r="E49" i="13" l="1"/>
  <c r="E48" i="13"/>
  <c r="E47" i="13"/>
  <c r="E46" i="13"/>
  <c r="E45" i="13"/>
  <c r="E44" i="13"/>
  <c r="E43" i="13"/>
  <c r="E42" i="13"/>
  <c r="E41" i="13"/>
  <c r="E40" i="13"/>
  <c r="E39" i="13"/>
  <c r="B19" i="13" l="1"/>
  <c r="B3" i="13" s="1"/>
  <c r="K1" i="2" s="1"/>
  <c r="F19" i="13" l="1"/>
  <c r="D19" i="13"/>
  <c r="C50" i="31"/>
  <c r="J85" i="2"/>
  <c r="J60" i="2"/>
  <c r="J39" i="2"/>
  <c r="O6" i="2" s="1"/>
  <c r="J54" i="2"/>
  <c r="J20" i="2"/>
  <c r="K8" i="2" s="1"/>
  <c r="J46" i="2"/>
  <c r="J38" i="2"/>
  <c r="J22" i="2"/>
  <c r="J4" i="2"/>
  <c r="J88" i="2"/>
  <c r="J77" i="2"/>
  <c r="J83" i="2"/>
  <c r="J45" i="2"/>
  <c r="J34" i="2"/>
  <c r="J8" i="2"/>
  <c r="J53" i="2"/>
  <c r="M19" i="2" s="1"/>
  <c r="J58" i="2"/>
  <c r="O20" i="2" s="1"/>
  <c r="J19" i="2"/>
  <c r="J79" i="2"/>
  <c r="J52" i="2"/>
  <c r="C27" i="31" s="1"/>
  <c r="J37" i="2"/>
  <c r="K24" i="2" s="1"/>
  <c r="J89" i="2"/>
  <c r="J66" i="2"/>
  <c r="J74" i="2"/>
  <c r="J56" i="2"/>
  <c r="L28" i="2" s="1"/>
  <c r="J90" i="2"/>
  <c r="J55" i="2"/>
  <c r="J72" i="2"/>
  <c r="J31" i="2"/>
  <c r="K32" i="2" s="1"/>
  <c r="J33" i="2"/>
  <c r="O33" i="2" s="1"/>
  <c r="J23" i="2"/>
  <c r="K34" i="2" s="1"/>
  <c r="J41" i="2"/>
  <c r="J36" i="2"/>
  <c r="L36" i="2" s="1"/>
  <c r="J42" i="2"/>
  <c r="J67" i="2"/>
  <c r="N38" i="2" s="1"/>
  <c r="J50" i="2"/>
  <c r="J13" i="2"/>
  <c r="J6" i="2"/>
  <c r="J30" i="2"/>
  <c r="K42" i="2" s="1"/>
  <c r="J73" i="2"/>
  <c r="M43" i="2" s="1"/>
  <c r="J12" i="2"/>
  <c r="M44" i="2" s="1"/>
  <c r="J75" i="2"/>
  <c r="J14" i="2"/>
  <c r="N46" i="2" s="1"/>
  <c r="J44" i="2"/>
  <c r="J49" i="2"/>
  <c r="O48" i="2" s="1"/>
  <c r="J68" i="2"/>
  <c r="J63" i="2"/>
  <c r="K50" i="2" s="1"/>
  <c r="J64" i="2"/>
  <c r="J82" i="2"/>
  <c r="J5" i="2"/>
  <c r="J71" i="2"/>
  <c r="J25" i="2"/>
  <c r="M55" i="2" s="1"/>
  <c r="J51" i="2"/>
  <c r="K56" i="2" s="1"/>
  <c r="J78" i="2"/>
  <c r="J65" i="2"/>
  <c r="L65" i="2" s="1"/>
  <c r="J35" i="2"/>
  <c r="M59" i="2" s="1"/>
  <c r="J10" i="2"/>
  <c r="M60" i="2" s="1"/>
  <c r="J27" i="2"/>
  <c r="J70" i="2"/>
  <c r="J21" i="2"/>
  <c r="J84" i="2"/>
  <c r="C67" i="31" s="1"/>
  <c r="J86" i="2"/>
  <c r="C68" i="31" s="1"/>
  <c r="J62" i="2"/>
  <c r="C69" i="31" s="1"/>
  <c r="J9" i="2"/>
  <c r="M67" i="2" s="1"/>
  <c r="J29" i="2"/>
  <c r="O68" i="2" s="1"/>
  <c r="J28" i="2"/>
  <c r="C72" i="31" s="1"/>
  <c r="J11" i="2"/>
  <c r="N70" i="2" s="1"/>
  <c r="J40" i="2"/>
  <c r="J81" i="2"/>
  <c r="N81" i="2" s="1"/>
  <c r="J7" i="2"/>
  <c r="C76" i="31" s="1"/>
  <c r="J15" i="2"/>
  <c r="C77" i="31" s="1"/>
  <c r="J87" i="2"/>
  <c r="M75" i="2" s="1"/>
  <c r="J43" i="2"/>
  <c r="J17" i="2"/>
  <c r="N77" i="2" s="1"/>
  <c r="J47" i="2"/>
  <c r="N78" i="2" s="1"/>
  <c r="J61" i="2"/>
  <c r="J18" i="2"/>
  <c r="O80" i="2" s="1"/>
  <c r="J59" i="2"/>
  <c r="C84" i="31" s="1"/>
  <c r="J48" i="2"/>
  <c r="C85" i="31" s="1"/>
  <c r="J26" i="2"/>
  <c r="M83" i="2" s="1"/>
  <c r="J57" i="2"/>
  <c r="K84" i="2" s="1"/>
  <c r="J16" i="2"/>
  <c r="J69" i="2"/>
  <c r="N86" i="2" s="1"/>
  <c r="J24" i="2"/>
  <c r="L87" i="2" s="1"/>
  <c r="J80" i="2"/>
  <c r="K88" i="2" s="1"/>
  <c r="J76" i="2"/>
  <c r="C92" i="31" s="1"/>
  <c r="J32" i="2"/>
  <c r="C93" i="31" s="1"/>
  <c r="M52" i="2" l="1"/>
  <c r="K40" i="2"/>
  <c r="K16" i="2"/>
  <c r="N53" i="2"/>
  <c r="O41" i="2"/>
  <c r="O29" i="2"/>
  <c r="O17" i="2"/>
  <c r="O5" i="2"/>
  <c r="L76" i="2"/>
  <c r="M51" i="2"/>
  <c r="M39" i="2"/>
  <c r="M27" i="2"/>
  <c r="N62" i="2"/>
  <c r="K26" i="2"/>
  <c r="N14" i="2"/>
  <c r="O49" i="2"/>
  <c r="O37" i="2"/>
  <c r="O25" i="2"/>
  <c r="O56" i="2"/>
  <c r="N54" i="2"/>
  <c r="N30" i="2"/>
  <c r="L12" i="2"/>
  <c r="M11" i="2"/>
  <c r="C42" i="31"/>
  <c r="K58" i="2"/>
  <c r="N22" i="2"/>
  <c r="K10" i="2"/>
  <c r="K18" i="2"/>
  <c r="K72" i="2"/>
  <c r="M71" i="2"/>
  <c r="M35" i="2"/>
  <c r="O57" i="2"/>
  <c r="O21" i="2"/>
  <c r="O9" i="2"/>
  <c r="M33" i="2"/>
  <c r="K51" i="2"/>
  <c r="L33" i="2"/>
  <c r="O50" i="2"/>
  <c r="L25" i="2"/>
  <c r="L22" i="2"/>
  <c r="M9" i="2"/>
  <c r="K57" i="2"/>
  <c r="K65" i="2"/>
  <c r="L9" i="2"/>
  <c r="N73" i="2"/>
  <c r="K73" i="2"/>
  <c r="K49" i="2"/>
  <c r="K48" i="2"/>
  <c r="L46" i="2"/>
  <c r="M62" i="2"/>
  <c r="M38" i="2"/>
  <c r="K9" i="2"/>
  <c r="M73" i="2"/>
  <c r="K25" i="2"/>
  <c r="N60" i="2"/>
  <c r="L38" i="2"/>
  <c r="C83" i="31"/>
  <c r="M57" i="2"/>
  <c r="M34" i="2"/>
  <c r="C75" i="31"/>
  <c r="L57" i="2"/>
  <c r="N33" i="2"/>
  <c r="C58" i="31"/>
  <c r="K80" i="2"/>
  <c r="L51" i="2"/>
  <c r="M25" i="2"/>
  <c r="N4" i="2"/>
  <c r="C8" i="31"/>
  <c r="N18" i="2"/>
  <c r="O90" i="2"/>
  <c r="L62" i="2"/>
  <c r="C47" i="31"/>
  <c r="O88" i="2"/>
  <c r="L73" i="2"/>
  <c r="M46" i="2"/>
  <c r="M30" i="2"/>
  <c r="L14" i="2"/>
  <c r="C34" i="31"/>
  <c r="M86" i="2"/>
  <c r="C26" i="31"/>
  <c r="M78" i="2"/>
  <c r="L78" i="2"/>
  <c r="M14" i="2"/>
  <c r="L86" i="2"/>
  <c r="C18" i="31"/>
  <c r="O72" i="2"/>
  <c r="O82" i="2"/>
  <c r="M70" i="2"/>
  <c r="N42" i="2"/>
  <c r="C10" i="31"/>
  <c r="K64" i="2"/>
  <c r="K19" i="2"/>
  <c r="K89" i="2"/>
  <c r="O42" i="2"/>
  <c r="N82" i="2"/>
  <c r="N65" i="2"/>
  <c r="M54" i="2"/>
  <c r="M42" i="2"/>
  <c r="K6" i="2"/>
  <c r="L19" i="2"/>
  <c r="M82" i="2"/>
  <c r="M65" i="2"/>
  <c r="L54" i="2"/>
  <c r="N41" i="2"/>
  <c r="M22" i="2"/>
  <c r="M6" i="2"/>
  <c r="C16" i="31"/>
  <c r="L59" i="2"/>
  <c r="N36" i="2"/>
  <c r="C39" i="31"/>
  <c r="C15" i="31"/>
  <c r="N69" i="2"/>
  <c r="L60" i="2"/>
  <c r="O28" i="2"/>
  <c r="L75" i="2"/>
  <c r="C63" i="31"/>
  <c r="C32" i="31"/>
  <c r="C64" i="31"/>
  <c r="C31" i="31"/>
  <c r="O69" i="2"/>
  <c r="N28" i="2"/>
  <c r="N90" i="2"/>
  <c r="L67" i="2"/>
  <c r="K59" i="2"/>
  <c r="N50" i="2"/>
  <c r="L27" i="2"/>
  <c r="M18" i="2"/>
  <c r="L11" i="2"/>
  <c r="M90" i="2"/>
  <c r="L84" i="2"/>
  <c r="M81" i="2"/>
  <c r="K75" i="2"/>
  <c r="K67" i="2"/>
  <c r="O58" i="2"/>
  <c r="M50" i="2"/>
  <c r="M41" i="2"/>
  <c r="L35" i="2"/>
  <c r="K33" i="2"/>
  <c r="K27" i="2"/>
  <c r="N17" i="2"/>
  <c r="K11" i="2"/>
  <c r="N89" i="2"/>
  <c r="L81" i="2"/>
  <c r="O74" i="2"/>
  <c r="O66" i="2"/>
  <c r="N58" i="2"/>
  <c r="N49" i="2"/>
  <c r="O44" i="2"/>
  <c r="L41" i="2"/>
  <c r="K35" i="2"/>
  <c r="N26" i="2"/>
  <c r="M17" i="2"/>
  <c r="N10" i="2"/>
  <c r="C55" i="31"/>
  <c r="M89" i="2"/>
  <c r="L83" i="2"/>
  <c r="K81" i="2"/>
  <c r="N74" i="2"/>
  <c r="N66" i="2"/>
  <c r="M58" i="2"/>
  <c r="L52" i="2"/>
  <c r="M49" i="2"/>
  <c r="L43" i="2"/>
  <c r="K41" i="2"/>
  <c r="O34" i="2"/>
  <c r="M26" i="2"/>
  <c r="L17" i="2"/>
  <c r="M10" i="2"/>
  <c r="L89" i="2"/>
  <c r="K83" i="2"/>
  <c r="M74" i="2"/>
  <c r="L70" i="2"/>
  <c r="M66" i="2"/>
  <c r="O60" i="2"/>
  <c r="N57" i="2"/>
  <c r="K52" i="2"/>
  <c r="L49" i="2"/>
  <c r="K43" i="2"/>
  <c r="N34" i="2"/>
  <c r="L30" i="2"/>
  <c r="N25" i="2"/>
  <c r="K17" i="2"/>
  <c r="N9" i="2"/>
  <c r="N6" i="2"/>
  <c r="C48" i="31"/>
  <c r="C23" i="31"/>
  <c r="K79" i="2"/>
  <c r="N79" i="2"/>
  <c r="K63" i="2"/>
  <c r="N63" i="2"/>
  <c r="K47" i="2"/>
  <c r="N47" i="2"/>
  <c r="L31" i="2"/>
  <c r="K31" i="2"/>
  <c r="N31" i="2"/>
  <c r="L15" i="2"/>
  <c r="K15" i="2"/>
  <c r="N15" i="2"/>
  <c r="N7" i="2"/>
  <c r="O7" i="2"/>
  <c r="K7" i="2"/>
  <c r="M87" i="2"/>
  <c r="K85" i="2"/>
  <c r="L85" i="2"/>
  <c r="M85" i="2"/>
  <c r="K61" i="2"/>
  <c r="L61" i="2"/>
  <c r="M61" i="2"/>
  <c r="C65" i="31"/>
  <c r="K45" i="2"/>
  <c r="L45" i="2"/>
  <c r="M45" i="2"/>
  <c r="C49" i="31"/>
  <c r="K13" i="2"/>
  <c r="L13" i="2"/>
  <c r="N13" i="2"/>
  <c r="M13" i="2"/>
  <c r="C17" i="31"/>
  <c r="O77" i="2"/>
  <c r="M63" i="2"/>
  <c r="O39" i="2"/>
  <c r="C80" i="31"/>
  <c r="C87" i="31"/>
  <c r="M84" i="2"/>
  <c r="C71" i="31"/>
  <c r="M68" i="2"/>
  <c r="K36" i="2"/>
  <c r="M36" i="2"/>
  <c r="K20" i="2"/>
  <c r="M20" i="2"/>
  <c r="K4" i="2"/>
  <c r="O4" i="2"/>
  <c r="M4" i="2"/>
  <c r="O71" i="2"/>
  <c r="L63" i="2"/>
  <c r="K60" i="2"/>
  <c r="N45" i="2"/>
  <c r="N20" i="2"/>
  <c r="O12" i="2"/>
  <c r="O85" i="2"/>
  <c r="O76" i="2"/>
  <c r="L68" i="2"/>
  <c r="O53" i="2"/>
  <c r="C91" i="31"/>
  <c r="K87" i="2"/>
  <c r="N87" i="2"/>
  <c r="K71" i="2"/>
  <c r="N71" i="2"/>
  <c r="K55" i="2"/>
  <c r="N55" i="2"/>
  <c r="L39" i="2"/>
  <c r="K39" i="2"/>
  <c r="N39" i="2"/>
  <c r="L23" i="2"/>
  <c r="K23" i="2"/>
  <c r="N23" i="2"/>
  <c r="C82" i="31"/>
  <c r="K77" i="2"/>
  <c r="L77" i="2"/>
  <c r="M77" i="2"/>
  <c r="N5" i="2"/>
  <c r="L5" i="2"/>
  <c r="M5" i="2"/>
  <c r="K5" i="2"/>
  <c r="C9" i="31"/>
  <c r="C43" i="31"/>
  <c r="O31" i="2"/>
  <c r="L20" i="2"/>
  <c r="N12" i="2"/>
  <c r="C56" i="31"/>
  <c r="C24" i="31"/>
  <c r="L7" i="2"/>
  <c r="N85" i="2"/>
  <c r="O79" i="2"/>
  <c r="N76" i="2"/>
  <c r="L71" i="2"/>
  <c r="K68" i="2"/>
  <c r="O47" i="2"/>
  <c r="N44" i="2"/>
  <c r="M31" i="2"/>
  <c r="O23" i="2"/>
  <c r="O84" i="2"/>
  <c r="M79" i="2"/>
  <c r="O61" i="2"/>
  <c r="O52" i="2"/>
  <c r="M47" i="2"/>
  <c r="L44" i="2"/>
  <c r="M23" i="2"/>
  <c r="O15" i="2"/>
  <c r="C90" i="31"/>
  <c r="C51" i="31"/>
  <c r="C35" i="31"/>
  <c r="C19" i="31"/>
  <c r="O63" i="2"/>
  <c r="L55" i="2"/>
  <c r="K69" i="2"/>
  <c r="L69" i="2"/>
  <c r="M69" i="2"/>
  <c r="K53" i="2"/>
  <c r="L53" i="2"/>
  <c r="M53" i="2"/>
  <c r="C57" i="31"/>
  <c r="K37" i="2"/>
  <c r="L37" i="2"/>
  <c r="N37" i="2"/>
  <c r="M37" i="2"/>
  <c r="C41" i="31"/>
  <c r="K29" i="2"/>
  <c r="L29" i="2"/>
  <c r="N29" i="2"/>
  <c r="M29" i="2"/>
  <c r="C33" i="31"/>
  <c r="K21" i="2"/>
  <c r="L21" i="2"/>
  <c r="N21" i="2"/>
  <c r="M21" i="2"/>
  <c r="C25" i="31"/>
  <c r="O45" i="2"/>
  <c r="O13" i="2"/>
  <c r="C59" i="31"/>
  <c r="C11" i="31"/>
  <c r="C79" i="31"/>
  <c r="M76" i="2"/>
  <c r="K28" i="2"/>
  <c r="M28" i="2"/>
  <c r="K12" i="2"/>
  <c r="M12" i="2"/>
  <c r="N68" i="2"/>
  <c r="M7" i="2"/>
  <c r="C74" i="31"/>
  <c r="C40" i="31"/>
  <c r="L88" i="2"/>
  <c r="M88" i="2"/>
  <c r="N88" i="2"/>
  <c r="L80" i="2"/>
  <c r="M80" i="2"/>
  <c r="N80" i="2"/>
  <c r="L72" i="2"/>
  <c r="M72" i="2"/>
  <c r="N72" i="2"/>
  <c r="L64" i="2"/>
  <c r="M64" i="2"/>
  <c r="N64" i="2"/>
  <c r="C60" i="31"/>
  <c r="L56" i="2"/>
  <c r="M56" i="2"/>
  <c r="N56" i="2"/>
  <c r="C52" i="31"/>
  <c r="L48" i="2"/>
  <c r="M48" i="2"/>
  <c r="N48" i="2"/>
  <c r="C44" i="31"/>
  <c r="L40" i="2"/>
  <c r="M40" i="2"/>
  <c r="O40" i="2"/>
  <c r="N40" i="2"/>
  <c r="C36" i="31"/>
  <c r="L32" i="2"/>
  <c r="M32" i="2"/>
  <c r="O32" i="2"/>
  <c r="N32" i="2"/>
  <c r="C28" i="31"/>
  <c r="L24" i="2"/>
  <c r="M24" i="2"/>
  <c r="O24" i="2"/>
  <c r="N24" i="2"/>
  <c r="C20" i="31"/>
  <c r="L16" i="2"/>
  <c r="M16" i="2"/>
  <c r="O16" i="2"/>
  <c r="N16" i="2"/>
  <c r="C12" i="31"/>
  <c r="L8" i="2"/>
  <c r="M8" i="2"/>
  <c r="O8" i="2"/>
  <c r="N8" i="2"/>
  <c r="O87" i="2"/>
  <c r="N84" i="2"/>
  <c r="L79" i="2"/>
  <c r="K76" i="2"/>
  <c r="O64" i="2"/>
  <c r="N61" i="2"/>
  <c r="O55" i="2"/>
  <c r="N52" i="2"/>
  <c r="L47" i="2"/>
  <c r="K44" i="2"/>
  <c r="O36" i="2"/>
  <c r="M15" i="2"/>
  <c r="L4" i="2"/>
  <c r="C88" i="31"/>
  <c r="C66" i="31"/>
  <c r="K86" i="2"/>
  <c r="K78" i="2"/>
  <c r="K70" i="2"/>
  <c r="K62" i="2"/>
  <c r="K54" i="2"/>
  <c r="K46" i="2"/>
  <c r="K38" i="2"/>
  <c r="K30" i="2"/>
  <c r="O26" i="2"/>
  <c r="K22" i="2"/>
  <c r="O18" i="2"/>
  <c r="K14" i="2"/>
  <c r="O10" i="2"/>
  <c r="L6" i="2"/>
  <c r="C89" i="31"/>
  <c r="C81" i="31"/>
  <c r="C73" i="31"/>
  <c r="L90" i="2"/>
  <c r="O83" i="2"/>
  <c r="L82" i="2"/>
  <c r="O75" i="2"/>
  <c r="L74" i="2"/>
  <c r="O67" i="2"/>
  <c r="L66" i="2"/>
  <c r="O59" i="2"/>
  <c r="L58" i="2"/>
  <c r="O51" i="2"/>
  <c r="L50" i="2"/>
  <c r="O43" i="2"/>
  <c r="L42" i="2"/>
  <c r="O35" i="2"/>
  <c r="L34" i="2"/>
  <c r="O27" i="2"/>
  <c r="L26" i="2"/>
  <c r="O19" i="2"/>
  <c r="L18" i="2"/>
  <c r="O11" i="2"/>
  <c r="L10" i="2"/>
  <c r="C86" i="31"/>
  <c r="C78" i="31"/>
  <c r="C70" i="31"/>
  <c r="C62" i="31"/>
  <c r="C54" i="31"/>
  <c r="C46" i="31"/>
  <c r="C38" i="31"/>
  <c r="C30" i="31"/>
  <c r="C22" i="31"/>
  <c r="C14" i="31"/>
  <c r="K90" i="2"/>
  <c r="O86" i="2"/>
  <c r="N83" i="2"/>
  <c r="K82" i="2"/>
  <c r="O78" i="2"/>
  <c r="N75" i="2"/>
  <c r="K74" i="2"/>
  <c r="O70" i="2"/>
  <c r="N67" i="2"/>
  <c r="K66" i="2"/>
  <c r="O62" i="2"/>
  <c r="N59" i="2"/>
  <c r="O54" i="2"/>
  <c r="N51" i="2"/>
  <c r="O46" i="2"/>
  <c r="N43" i="2"/>
  <c r="O38" i="2"/>
  <c r="N35" i="2"/>
  <c r="O30" i="2"/>
  <c r="N27" i="2"/>
  <c r="O22" i="2"/>
  <c r="N19" i="2"/>
  <c r="O14" i="2"/>
  <c r="N11" i="2"/>
  <c r="C61" i="31"/>
  <c r="C53" i="31"/>
  <c r="C45" i="31"/>
  <c r="C37" i="31"/>
  <c r="C29" i="31"/>
  <c r="C21" i="31"/>
  <c r="C13" i="31"/>
  <c r="O89" i="2"/>
  <c r="O81" i="2"/>
  <c r="O73" i="2"/>
  <c r="O65" i="2"/>
  <c r="C5" i="31" l="1"/>
  <c r="E19" i="13" l="1"/>
  <c r="E3" i="13" s="1"/>
  <c r="O1" i="2" s="1"/>
  <c r="F3" i="13"/>
  <c r="M1" i="2" s="1"/>
  <c r="C19" i="13"/>
  <c r="C3" i="13" s="1"/>
  <c r="L1" i="2" s="1"/>
  <c r="D3" i="13" l="1"/>
  <c r="N1" i="2" s="1"/>
  <c r="P79" i="2" s="1"/>
  <c r="P4" i="2" l="1"/>
  <c r="P41" i="2"/>
  <c r="P9" i="2"/>
  <c r="P7" i="2"/>
  <c r="P14" i="2"/>
  <c r="P5" i="2"/>
  <c r="P51" i="2"/>
  <c r="P20" i="2"/>
  <c r="P6" i="2"/>
  <c r="D10" i="31" s="1"/>
  <c r="F10" i="31" s="1"/>
  <c r="P45" i="2"/>
  <c r="D49" i="31" s="1"/>
  <c r="F49" i="31" s="1"/>
  <c r="P58" i="2"/>
  <c r="D62" i="31" s="1"/>
  <c r="F62" i="31" s="1"/>
  <c r="P18" i="2"/>
  <c r="P55" i="2"/>
  <c r="P78" i="2"/>
  <c r="P11" i="2"/>
  <c r="P17" i="2"/>
  <c r="D21" i="31" s="1"/>
  <c r="F21" i="31" s="1"/>
  <c r="P37" i="2"/>
  <c r="P27" i="2"/>
  <c r="P81" i="2"/>
  <c r="D84" i="31" s="1"/>
  <c r="F84" i="31" s="1"/>
  <c r="P49" i="2"/>
  <c r="D53" i="31" s="1"/>
  <c r="F53" i="31" s="1"/>
  <c r="P80" i="2"/>
  <c r="D83" i="31" s="1"/>
  <c r="F83" i="31" s="1"/>
  <c r="P12" i="2"/>
  <c r="D16" i="31" s="1"/>
  <c r="F16" i="31" s="1"/>
  <c r="P47" i="2"/>
  <c r="D51" i="31" s="1"/>
  <c r="F51" i="31" s="1"/>
  <c r="P34" i="2"/>
  <c r="P26" i="2"/>
  <c r="P8" i="2"/>
  <c r="P61" i="2"/>
  <c r="P88" i="2"/>
  <c r="P50" i="2"/>
  <c r="P68" i="2"/>
  <c r="P86" i="2"/>
  <c r="D89" i="31" s="1"/>
  <c r="F89" i="31" s="1"/>
  <c r="P54" i="2"/>
  <c r="D58" i="31" s="1"/>
  <c r="F58" i="31" s="1"/>
  <c r="P29" i="2"/>
  <c r="D33" i="31" s="1"/>
  <c r="F33" i="31" s="1"/>
  <c r="P38" i="2"/>
  <c r="D42" i="31" s="1"/>
  <c r="F42" i="31" s="1"/>
  <c r="P77" i="2"/>
  <c r="D80" i="31" s="1"/>
  <c r="F80" i="31" s="1"/>
  <c r="P89" i="2"/>
  <c r="P35" i="2"/>
  <c r="D39" i="31" s="1"/>
  <c r="F39" i="31" s="1"/>
  <c r="P65" i="2"/>
  <c r="P83" i="2"/>
  <c r="D86" i="31" s="1"/>
  <c r="F86" i="31" s="1"/>
  <c r="P15" i="2"/>
  <c r="D19" i="31" s="1"/>
  <c r="F19" i="31" s="1"/>
  <c r="P90" i="2"/>
  <c r="P39" i="2"/>
  <c r="D43" i="31" s="1"/>
  <c r="F43" i="31" s="1"/>
  <c r="P69" i="2"/>
  <c r="P74" i="2"/>
  <c r="D77" i="31" s="1"/>
  <c r="F77" i="31" s="1"/>
  <c r="P30" i="2"/>
  <c r="D34" i="31" s="1"/>
  <c r="F34" i="31" s="1"/>
  <c r="P63" i="2"/>
  <c r="D66" i="31" s="1"/>
  <c r="F66" i="31" s="1"/>
  <c r="P67" i="2"/>
  <c r="D70" i="31" s="1"/>
  <c r="F70" i="31" s="1"/>
  <c r="P13" i="2"/>
  <c r="P56" i="2"/>
  <c r="P72" i="2"/>
  <c r="P44" i="2"/>
  <c r="P32" i="2"/>
  <c r="P59" i="2"/>
  <c r="D63" i="31" s="1"/>
  <c r="F63" i="31" s="1"/>
  <c r="P70" i="2"/>
  <c r="D73" i="31" s="1"/>
  <c r="F73" i="31" s="1"/>
  <c r="P52" i="2"/>
  <c r="D56" i="31" s="1"/>
  <c r="F56" i="31" s="1"/>
  <c r="P64" i="2"/>
  <c r="D67" i="31" s="1"/>
  <c r="F67" i="31" s="1"/>
  <c r="P85" i="2"/>
  <c r="D88" i="31" s="1"/>
  <c r="F88" i="31" s="1"/>
  <c r="P48" i="2"/>
  <c r="D52" i="31" s="1"/>
  <c r="F52" i="31" s="1"/>
  <c r="P31" i="2"/>
  <c r="D35" i="31" s="1"/>
  <c r="F35" i="31" s="1"/>
  <c r="P24" i="2"/>
  <c r="D28" i="31" s="1"/>
  <c r="F28" i="31" s="1"/>
  <c r="P10" i="2"/>
  <c r="P16" i="2"/>
  <c r="P25" i="2"/>
  <c r="D29" i="31" s="1"/>
  <c r="F29" i="31" s="1"/>
  <c r="P42" i="2"/>
  <c r="P21" i="2"/>
  <c r="D25" i="31" s="1"/>
  <c r="F25" i="31" s="1"/>
  <c r="P71" i="2"/>
  <c r="D74" i="31" s="1"/>
  <c r="F74" i="31" s="1"/>
  <c r="P87" i="2"/>
  <c r="D90" i="31" s="1"/>
  <c r="F90" i="31" s="1"/>
  <c r="P28" i="2"/>
  <c r="D32" i="31" s="1"/>
  <c r="F32" i="31" s="1"/>
  <c r="P75" i="2"/>
  <c r="D78" i="31" s="1"/>
  <c r="F78" i="31" s="1"/>
  <c r="P22" i="2"/>
  <c r="D26" i="31" s="1"/>
  <c r="F26" i="31" s="1"/>
  <c r="P53" i="2"/>
  <c r="D57" i="31" s="1"/>
  <c r="F57" i="31" s="1"/>
  <c r="P76" i="2"/>
  <c r="P62" i="2"/>
  <c r="P40" i="2"/>
  <c r="D44" i="31" s="1"/>
  <c r="F44" i="31" s="1"/>
  <c r="P82" i="2"/>
  <c r="P57" i="2"/>
  <c r="D61" i="31" s="1"/>
  <c r="F61" i="31" s="1"/>
  <c r="P73" i="2"/>
  <c r="D76" i="31" s="1"/>
  <c r="F76" i="31" s="1"/>
  <c r="P84" i="2"/>
  <c r="D87" i="31" s="1"/>
  <c r="F87" i="31" s="1"/>
  <c r="P43" i="2"/>
  <c r="D47" i="31" s="1"/>
  <c r="F47" i="31" s="1"/>
  <c r="P23" i="2"/>
  <c r="D27" i="31" s="1"/>
  <c r="F27" i="31" s="1"/>
  <c r="P36" i="2"/>
  <c r="D40" i="31" s="1"/>
  <c r="F40" i="31" s="1"/>
  <c r="P60" i="2"/>
  <c r="D64" i="31" s="1"/>
  <c r="F64" i="31" s="1"/>
  <c r="P33" i="2"/>
  <c r="D37" i="31" s="1"/>
  <c r="F37" i="31" s="1"/>
  <c r="P46" i="2"/>
  <c r="D50" i="31" s="1"/>
  <c r="F50" i="31" s="1"/>
  <c r="P66" i="2"/>
  <c r="D69" i="31" s="1"/>
  <c r="F69" i="31" s="1"/>
  <c r="P19" i="2"/>
  <c r="D24" i="31" l="1"/>
  <c r="F24" i="31" s="1"/>
  <c r="D71" i="31"/>
  <c r="F71" i="31" s="1"/>
  <c r="D31" i="31"/>
  <c r="F31" i="31" s="1"/>
  <c r="D9" i="31"/>
  <c r="F9" i="31" s="1"/>
  <c r="D55" i="31"/>
  <c r="F55" i="31" s="1"/>
  <c r="D93" i="31"/>
  <c r="F93" i="31" s="1"/>
  <c r="D54" i="31"/>
  <c r="F54" i="31" s="1"/>
  <c r="D41" i="31"/>
  <c r="F41" i="31" s="1"/>
  <c r="D18" i="31"/>
  <c r="F18" i="31" s="1"/>
  <c r="D72" i="31"/>
  <c r="F72" i="31" s="1"/>
  <c r="D36" i="31"/>
  <c r="F36" i="31" s="1"/>
  <c r="D91" i="31"/>
  <c r="F91" i="31" s="1"/>
  <c r="D11" i="31"/>
  <c r="F11" i="31" s="1"/>
  <c r="D46" i="31"/>
  <c r="F46" i="31" s="1"/>
  <c r="D85" i="31"/>
  <c r="F85" i="31" s="1"/>
  <c r="D48" i="31"/>
  <c r="F48" i="31" s="1"/>
  <c r="D65" i="31"/>
  <c r="F65" i="31" s="1"/>
  <c r="D15" i="31"/>
  <c r="F15" i="31" s="1"/>
  <c r="D13" i="31"/>
  <c r="F13" i="31" s="1"/>
  <c r="D23" i="31"/>
  <c r="F23" i="31" s="1"/>
  <c r="D75" i="31"/>
  <c r="F75" i="31" s="1"/>
  <c r="D68" i="31"/>
  <c r="F68" i="31" s="1"/>
  <c r="D12" i="31"/>
  <c r="F12" i="31" s="1"/>
  <c r="D81" i="31"/>
  <c r="F81" i="31" s="1"/>
  <c r="D45" i="31"/>
  <c r="F45" i="31" s="1"/>
  <c r="D20" i="31"/>
  <c r="F20" i="31" s="1"/>
  <c r="D14" i="31"/>
  <c r="F14" i="31" s="1"/>
  <c r="D59" i="31"/>
  <c r="F59" i="31" s="1"/>
  <c r="D8" i="31"/>
  <c r="J8" i="31" s="1"/>
  <c r="K8" i="31" s="1"/>
  <c r="D60" i="31"/>
  <c r="F60" i="31" s="1"/>
  <c r="D30" i="31"/>
  <c r="F30" i="31" s="1"/>
  <c r="D79" i="31"/>
  <c r="F79" i="31" s="1"/>
  <c r="D17" i="31"/>
  <c r="F17" i="31" s="1"/>
  <c r="D92" i="31"/>
  <c r="F92" i="31" s="1"/>
  <c r="D38" i="31"/>
  <c r="F38" i="31" s="1"/>
  <c r="D22" i="31"/>
  <c r="F22" i="31" s="1"/>
  <c r="D82" i="31"/>
  <c r="F82" i="31" s="1"/>
  <c r="J71" i="31"/>
  <c r="J9" i="31"/>
  <c r="J66" i="31"/>
  <c r="J37" i="31"/>
  <c r="J10" i="31"/>
  <c r="J74" i="31"/>
  <c r="J89" i="31"/>
  <c r="J53" i="31"/>
  <c r="J24" i="31"/>
  <c r="J86" i="31"/>
  <c r="J85" i="31"/>
  <c r="J84" i="31"/>
  <c r="J88" i="31"/>
  <c r="J51" i="31"/>
  <c r="J34" i="31"/>
  <c r="J20" i="31"/>
  <c r="J64" i="31"/>
  <c r="J35" i="31"/>
  <c r="J14" i="31"/>
  <c r="J21" i="31"/>
  <c r="J65" i="31"/>
  <c r="J57" i="31"/>
  <c r="J80" i="31"/>
  <c r="J48" i="31"/>
  <c r="J73" i="31"/>
  <c r="J45" i="31"/>
  <c r="J52" i="31"/>
  <c r="J46" i="31"/>
  <c r="J29" i="31"/>
  <c r="J69" i="31"/>
  <c r="J26" i="31"/>
  <c r="J19" i="31"/>
  <c r="J61" i="31"/>
  <c r="J58" i="31"/>
  <c r="J32" i="31"/>
  <c r="J42" i="31"/>
  <c r="J27" i="31"/>
  <c r="J83" i="31"/>
  <c r="J77" i="31"/>
  <c r="J47" i="31"/>
  <c r="J49" i="31"/>
  <c r="J39" i="31"/>
  <c r="J11" i="31"/>
  <c r="J28" i="31"/>
  <c r="J44" i="31"/>
  <c r="J40" i="31"/>
  <c r="J50" i="31"/>
  <c r="J78" i="31"/>
  <c r="J70" i="31"/>
  <c r="J62" i="31"/>
  <c r="J87" i="31"/>
  <c r="J90" i="31"/>
  <c r="J67" i="31"/>
  <c r="J33" i="31"/>
  <c r="J16" i="31"/>
  <c r="J76" i="31"/>
  <c r="J63" i="31"/>
  <c r="J56" i="31"/>
  <c r="J25" i="31"/>
  <c r="J43" i="31"/>
  <c r="J82" i="31" l="1"/>
  <c r="J22" i="31"/>
  <c r="J60" i="31"/>
  <c r="J81" i="31"/>
  <c r="J91" i="31"/>
  <c r="K91" i="31" s="1"/>
  <c r="L91" i="31" s="1"/>
  <c r="J36" i="31"/>
  <c r="K36" i="31" s="1"/>
  <c r="L36" i="31" s="1"/>
  <c r="J72" i="31"/>
  <c r="K72" i="31" s="1"/>
  <c r="L72" i="31" s="1"/>
  <c r="J30" i="31"/>
  <c r="K30" i="31" s="1"/>
  <c r="L30" i="31" s="1"/>
  <c r="J12" i="31"/>
  <c r="K12" i="31" s="1"/>
  <c r="L12" i="31" s="1"/>
  <c r="J93" i="31"/>
  <c r="J75" i="31"/>
  <c r="K75" i="31" s="1"/>
  <c r="L75" i="31" s="1"/>
  <c r="J17" i="31"/>
  <c r="K17" i="31" s="1"/>
  <c r="L17" i="31" s="1"/>
  <c r="F8" i="31"/>
  <c r="J54" i="31"/>
  <c r="J68" i="31"/>
  <c r="K68" i="31" s="1"/>
  <c r="L68" i="31" s="1"/>
  <c r="J92" i="31"/>
  <c r="K92" i="31" s="1"/>
  <c r="L92" i="31" s="1"/>
  <c r="J18" i="31"/>
  <c r="K18" i="31" s="1"/>
  <c r="L18" i="31" s="1"/>
  <c r="J59" i="31"/>
  <c r="K59" i="31" s="1"/>
  <c r="L59" i="31" s="1"/>
  <c r="J23" i="31"/>
  <c r="K23" i="31" s="1"/>
  <c r="L23" i="31" s="1"/>
  <c r="J55" i="31"/>
  <c r="J41" i="31"/>
  <c r="K41" i="31" s="1"/>
  <c r="L41" i="31" s="1"/>
  <c r="J15" i="31"/>
  <c r="K15" i="31" s="1"/>
  <c r="L15" i="31" s="1"/>
  <c r="J13" i="31"/>
  <c r="K13" i="31" s="1"/>
  <c r="L13" i="31" s="1"/>
  <c r="J38" i="31"/>
  <c r="K38" i="31" s="1"/>
  <c r="L38" i="31" s="1"/>
  <c r="J79" i="31"/>
  <c r="J31" i="31"/>
  <c r="K31" i="31" s="1"/>
  <c r="L31" i="31" s="1"/>
  <c r="L8" i="31"/>
  <c r="K83" i="31"/>
  <c r="L83" i="31" s="1"/>
  <c r="K20" i="31"/>
  <c r="L20" i="31" s="1"/>
  <c r="K62" i="31"/>
  <c r="L62" i="31" s="1"/>
  <c r="K73" i="31"/>
  <c r="L73" i="31" s="1"/>
  <c r="K66" i="31"/>
  <c r="L66" i="31" s="1"/>
  <c r="K26" i="31"/>
  <c r="L26" i="31" s="1"/>
  <c r="K24" i="31"/>
  <c r="L24" i="31" s="1"/>
  <c r="K70" i="31"/>
  <c r="L70" i="31" s="1"/>
  <c r="K80" i="31"/>
  <c r="L80" i="31" s="1"/>
  <c r="K33" i="31"/>
  <c r="L33" i="31" s="1"/>
  <c r="K78" i="31"/>
  <c r="L78" i="31" s="1"/>
  <c r="K39" i="31"/>
  <c r="L39" i="31" s="1"/>
  <c r="K69" i="31"/>
  <c r="L69" i="31" s="1"/>
  <c r="K82" i="31"/>
  <c r="L82" i="31" s="1"/>
  <c r="K14" i="31"/>
  <c r="L14" i="31" s="1"/>
  <c r="K34" i="31"/>
  <c r="L34" i="31" s="1"/>
  <c r="K89" i="31"/>
  <c r="L89" i="31" s="1"/>
  <c r="K9" i="31"/>
  <c r="L9" i="31" s="1"/>
  <c r="K56" i="31"/>
  <c r="L56" i="31" s="1"/>
  <c r="K85" i="31"/>
  <c r="L85" i="31" s="1"/>
  <c r="K44" i="31"/>
  <c r="L44" i="31" s="1"/>
  <c r="K57" i="31"/>
  <c r="L57" i="31" s="1"/>
  <c r="K76" i="31"/>
  <c r="L76" i="31" s="1"/>
  <c r="K28" i="31"/>
  <c r="L28" i="31" s="1"/>
  <c r="K65" i="31"/>
  <c r="L65" i="31" s="1"/>
  <c r="K11" i="31"/>
  <c r="L11" i="31" s="1"/>
  <c r="K93" i="31"/>
  <c r="L93" i="31" s="1"/>
  <c r="K43" i="31"/>
  <c r="L43" i="31" s="1"/>
  <c r="K55" i="31"/>
  <c r="L55" i="31" s="1"/>
  <c r="K67" i="31"/>
  <c r="L67" i="31" s="1"/>
  <c r="K49" i="31"/>
  <c r="L49" i="31" s="1"/>
  <c r="K58" i="31"/>
  <c r="L58" i="31" s="1"/>
  <c r="K29" i="31"/>
  <c r="L29" i="31" s="1"/>
  <c r="K81" i="31"/>
  <c r="L81" i="31" s="1"/>
  <c r="K51" i="31"/>
  <c r="L51" i="31" s="1"/>
  <c r="K22" i="31"/>
  <c r="L22" i="31" s="1"/>
  <c r="K40" i="31"/>
  <c r="L40" i="31" s="1"/>
  <c r="K60" i="31"/>
  <c r="L60" i="31" s="1"/>
  <c r="K63" i="31"/>
  <c r="L63" i="31" s="1"/>
  <c r="K86" i="31"/>
  <c r="L86" i="31" s="1"/>
  <c r="K42" i="31"/>
  <c r="L42" i="31" s="1"/>
  <c r="K16" i="31"/>
  <c r="L16" i="31" s="1"/>
  <c r="K53" i="31"/>
  <c r="L53" i="31" s="1"/>
  <c r="K25" i="31"/>
  <c r="L25" i="31" s="1"/>
  <c r="K90" i="31"/>
  <c r="L90" i="31" s="1"/>
  <c r="K50" i="31"/>
  <c r="L50" i="31" s="1"/>
  <c r="K47" i="31"/>
  <c r="L47" i="31" s="1"/>
  <c r="K61" i="31"/>
  <c r="L61" i="31" s="1"/>
  <c r="K46" i="31"/>
  <c r="L46" i="31" s="1"/>
  <c r="K79" i="31"/>
  <c r="L79" i="31" s="1"/>
  <c r="K35" i="31"/>
  <c r="L35" i="31" s="1"/>
  <c r="K88" i="31"/>
  <c r="L88" i="31" s="1"/>
  <c r="K74" i="31"/>
  <c r="L74" i="31" s="1"/>
  <c r="K71" i="31"/>
  <c r="L71" i="31" s="1"/>
  <c r="K45" i="31"/>
  <c r="L45" i="31" s="1"/>
  <c r="K37" i="31"/>
  <c r="L37" i="31" s="1"/>
  <c r="K27" i="31"/>
  <c r="L27" i="31" s="1"/>
  <c r="K48" i="31"/>
  <c r="L48" i="31" s="1"/>
  <c r="K54" i="31"/>
  <c r="L54" i="31" s="1"/>
  <c r="K32" i="31"/>
  <c r="L32" i="31" s="1"/>
  <c r="K21" i="31"/>
  <c r="L21" i="31" s="1"/>
  <c r="K87" i="31"/>
  <c r="L87" i="31" s="1"/>
  <c r="K77" i="31"/>
  <c r="L77" i="31" s="1"/>
  <c r="K19" i="31"/>
  <c r="L19" i="31" s="1"/>
  <c r="K52" i="31"/>
  <c r="L52" i="31" s="1"/>
  <c r="K64" i="31"/>
  <c r="L64" i="31" s="1"/>
  <c r="K84" i="31"/>
  <c r="L84" i="31" s="1"/>
  <c r="K10" i="31"/>
  <c r="F5" i="31"/>
  <c r="K5" i="31" l="1"/>
  <c r="L10" i="31"/>
  <c r="L5" i="31" l="1"/>
  <c r="B1" i="31" s="1"/>
  <c r="B2" i="32" l="1"/>
</calcChain>
</file>

<file path=xl/sharedStrings.xml><?xml version="1.0" encoding="utf-8"?>
<sst xmlns="http://schemas.openxmlformats.org/spreadsheetml/2006/main" count="670" uniqueCount="373">
  <si>
    <t>Til fakturering</t>
  </si>
  <si>
    <t>Navn 2025</t>
  </si>
  <si>
    <t>Beløp til fakturering  for tredje kvartal</t>
  </si>
  <si>
    <t>Tilskudd Q4</t>
  </si>
  <si>
    <t>Tilskudd</t>
  </si>
  <si>
    <t>Terskel for å motta tilskudd for Q2, kr/MWh</t>
  </si>
  <si>
    <t>Benytter målsøkfunksjon for å finne terskel slik at summen i J6 ikke blir større enn det Statnett har tilgjengelig til ordningen. Terksel skal heller ikke være under 350</t>
  </si>
  <si>
    <t>Andel nettap Q1</t>
  </si>
  <si>
    <t>Kolonneetiketter</t>
  </si>
  <si>
    <t>Nettap hele 2023</t>
  </si>
  <si>
    <t>Pris hele året, kr/MWh</t>
  </si>
  <si>
    <t>Nettapskostnad hele året justert for tilskudd fra Q1+Q2+Q3</t>
  </si>
  <si>
    <t>Vedtatt tilskudd Q1</t>
  </si>
  <si>
    <t>Vedtatt tilskudd Q2</t>
  </si>
  <si>
    <t>Vedtatt tilskudd Q3</t>
  </si>
  <si>
    <t>Pris pr MWh etter tilskudd Q4</t>
  </si>
  <si>
    <t>Nettapskostnad etter tilskudd Q4</t>
  </si>
  <si>
    <t>Buområde</t>
  </si>
  <si>
    <t>Tilskudd hittil i år</t>
  </si>
  <si>
    <t>VANG ENERGIVERK AS</t>
  </si>
  <si>
    <t>NOREFJELL NETT AS</t>
  </si>
  <si>
    <t>JÆREN EVERK AS</t>
  </si>
  <si>
    <t>ETNA NETT AS</t>
  </si>
  <si>
    <t>LINJA AS</t>
  </si>
  <si>
    <t>ISALTEN NETT AS</t>
  </si>
  <si>
    <t>Stram AS</t>
  </si>
  <si>
    <t>FAGNE AS</t>
  </si>
  <si>
    <t>Aktieselskabet Saudefaldene</t>
  </si>
  <si>
    <t>VEVIG AS</t>
  </si>
  <si>
    <t>SØR-NORGE ALUMINIUM AS</t>
  </si>
  <si>
    <t>TINFOS AS</t>
  </si>
  <si>
    <t>LINEA AS</t>
  </si>
  <si>
    <t>HYDRO ALUMINIUM AS</t>
  </si>
  <si>
    <t>ASKER NETT AS</t>
  </si>
  <si>
    <t>MIDTNETT AS</t>
  </si>
  <si>
    <t>NORANETT HADSEL AS</t>
  </si>
  <si>
    <t>ENIDA AS</t>
  </si>
  <si>
    <t>TENDRANETT AS</t>
  </si>
  <si>
    <t>MELØY NETT AS</t>
  </si>
  <si>
    <t>Meløy Energi AS</t>
  </si>
  <si>
    <t>INDRE HORDALAND KRAFTNETT AS</t>
  </si>
  <si>
    <t>SKIAKERNETT AS</t>
  </si>
  <si>
    <t>Vevig AS</t>
  </si>
  <si>
    <t>SVABO INDUSTRINETT AS</t>
  </si>
  <si>
    <t>NORANETT ANDØY AS</t>
  </si>
  <si>
    <t>VISSI AS</t>
  </si>
  <si>
    <t>NETTSELSKAPET AS</t>
  </si>
  <si>
    <t>STRAUMNETT AS</t>
  </si>
  <si>
    <t>HEMSIL NETT AS</t>
  </si>
  <si>
    <t>Føie AS</t>
  </si>
  <si>
    <t>KYSTNETT AS</t>
  </si>
  <si>
    <t>FJELLNETT AS</t>
  </si>
  <si>
    <t>KLIVE AS</t>
  </si>
  <si>
    <t>HØLAND OG SETSKOG ELVERK AS</t>
  </si>
  <si>
    <t>Haringnett AS</t>
  </si>
  <si>
    <t>S-NETT AS</t>
  </si>
  <si>
    <t>LYSNA AS</t>
  </si>
  <si>
    <t>BØMLO KRAFTNETT AS</t>
  </si>
  <si>
    <t>AREA NETT AS</t>
  </si>
  <si>
    <t>HAVNETT AS</t>
  </si>
  <si>
    <t>SUNETT AS</t>
  </si>
  <si>
    <t>Netera AS</t>
  </si>
  <si>
    <t>BREHEIM NETT AS</t>
  </si>
  <si>
    <t>SYGNIR AS</t>
  </si>
  <si>
    <t>DE NETT AS</t>
  </si>
  <si>
    <t>LEGA NETT AS (Inaktiv i brreg)</t>
  </si>
  <si>
    <t>Area Nett AS</t>
  </si>
  <si>
    <t>LUOSTEJOK NETT AS (Inaktiv i brreg)</t>
  </si>
  <si>
    <t>STANNUM AS</t>
  </si>
  <si>
    <t>RK NETT AS</t>
  </si>
  <si>
    <t>R-NETT AS</t>
  </si>
  <si>
    <t>TINDRA NETT AS (Inaktiv i brreg)</t>
  </si>
  <si>
    <t>Linja AS</t>
  </si>
  <si>
    <t>ALUT AS</t>
  </si>
  <si>
    <t>STRAUMEN NETT AS</t>
  </si>
  <si>
    <t>FØRE AS</t>
  </si>
  <si>
    <t>MELLOM AS</t>
  </si>
  <si>
    <t>TELEMARK NETT AS</t>
  </si>
  <si>
    <t>ROMSDALSNETT AS</t>
  </si>
  <si>
    <t>HYDRO ENERGI AS</t>
  </si>
  <si>
    <t>BINDAL KRAFTLAG SA</t>
  </si>
  <si>
    <t>GRIUG AS</t>
  </si>
  <si>
    <t>EVERKET AS</t>
  </si>
  <si>
    <t>UVDAL KRAFTFORSYNING SA</t>
  </si>
  <si>
    <t>VESTALL AS</t>
  </si>
  <si>
    <t>RAKKESTAD ENERGI AS</t>
  </si>
  <si>
    <t>BARENTS NETT AS</t>
  </si>
  <si>
    <t>HALLINGDAL KRAFTNETT AS</t>
  </si>
  <si>
    <t>HAFSLUND ECO VANNKRAFT AS</t>
  </si>
  <si>
    <t>Hafslund Kraft AS</t>
  </si>
  <si>
    <t>BKK AS</t>
  </si>
  <si>
    <t>KE NETT AS</t>
  </si>
  <si>
    <t>TENSIO TS AS</t>
  </si>
  <si>
    <t>ARVA AS</t>
  </si>
  <si>
    <t>ELINETT AS</t>
  </si>
  <si>
    <t>VESTMAR NETT AS</t>
  </si>
  <si>
    <t>LEDE AS</t>
  </si>
  <si>
    <t>ELVENETT AS</t>
  </si>
  <si>
    <t>LNETT AS</t>
  </si>
  <si>
    <t>NORGESNETT AS</t>
  </si>
  <si>
    <t>ELVIA AS</t>
  </si>
  <si>
    <t>NORDVEST NETT AS</t>
  </si>
  <si>
    <t>LUCERNA AS</t>
  </si>
  <si>
    <t>GLITRE NETT AS</t>
  </si>
  <si>
    <t>NORANETT AS</t>
  </si>
  <si>
    <t>ELMEA AS</t>
  </si>
  <si>
    <t>STATKRAFT ENERGI AS</t>
  </si>
  <si>
    <t>FØIE AS</t>
  </si>
  <si>
    <t>TENSIO TN AS</t>
  </si>
  <si>
    <t>SØR AURDAL ENERGI AS</t>
  </si>
  <si>
    <t>HERØYA NETT AS</t>
  </si>
  <si>
    <t>pris fo r q1 og q2</t>
  </si>
  <si>
    <t>Nettap volum MWh</t>
  </si>
  <si>
    <t>Andel tap pr område</t>
  </si>
  <si>
    <t>idaar</t>
  </si>
  <si>
    <t>id</t>
  </si>
  <si>
    <t>aar</t>
  </si>
  <si>
    <t>selskap</t>
  </si>
  <si>
    <t>NO1_A_MWh</t>
  </si>
  <si>
    <t>NO2_A_MWh</t>
  </si>
  <si>
    <t>NO5_A_MWh</t>
  </si>
  <si>
    <t>NO3_A_MWh</t>
  </si>
  <si>
    <t>NO4_A_MWh</t>
  </si>
  <si>
    <t>Sum</t>
  </si>
  <si>
    <t>NO1</t>
  </si>
  <si>
    <t>NO2</t>
  </si>
  <si>
    <t>NO5</t>
  </si>
  <si>
    <t>NO3</t>
  </si>
  <si>
    <t>NO4</t>
  </si>
  <si>
    <t>pris for selskapet</t>
  </si>
  <si>
    <t>8243680822023</t>
  </si>
  <si>
    <t>824368082</t>
  </si>
  <si>
    <t>8247014822023</t>
  </si>
  <si>
    <t>824701482</t>
  </si>
  <si>
    <t>8249149822023</t>
  </si>
  <si>
    <t>824914982</t>
  </si>
  <si>
    <t>8770514122023</t>
  </si>
  <si>
    <t>877051412</t>
  </si>
  <si>
    <t>8827830222023</t>
  </si>
  <si>
    <t>882783022</t>
  </si>
  <si>
    <t>9126315322023</t>
  </si>
  <si>
    <t>912631532</t>
  </si>
  <si>
    <t>9143852612023</t>
  </si>
  <si>
    <t>914385261</t>
  </si>
  <si>
    <t>9156358572023</t>
  </si>
  <si>
    <t>915635857</t>
  </si>
  <si>
    <t>9157292902023</t>
  </si>
  <si>
    <t>915729290</t>
  </si>
  <si>
    <t>9163199082023</t>
  </si>
  <si>
    <t>916319908</t>
  </si>
  <si>
    <t>9165748942023</t>
  </si>
  <si>
    <t>916574894</t>
  </si>
  <si>
    <t>9167634762023</t>
  </si>
  <si>
    <t>916763476</t>
  </si>
  <si>
    <t>9174247992023</t>
  </si>
  <si>
    <t>917424799</t>
  </si>
  <si>
    <t>9175375342023</t>
  </si>
  <si>
    <t>917537534</t>
  </si>
  <si>
    <t>9177431932023</t>
  </si>
  <si>
    <t>917743193</t>
  </si>
  <si>
    <t>9178562222023</t>
  </si>
  <si>
    <t>917856222</t>
  </si>
  <si>
    <t>9179835502023</t>
  </si>
  <si>
    <t>917983550</t>
  </si>
  <si>
    <t>9183127302023</t>
  </si>
  <si>
    <t>918312730</t>
  </si>
  <si>
    <t>9189993612023</t>
  </si>
  <si>
    <t>918999361</t>
  </si>
  <si>
    <t>9191731222023</t>
  </si>
  <si>
    <t>919173122</t>
  </si>
  <si>
    <t>9194150962023</t>
  </si>
  <si>
    <t>919415096</t>
  </si>
  <si>
    <t>9198844522023</t>
  </si>
  <si>
    <t>919884452</t>
  </si>
  <si>
    <t>9202959752023</t>
  </si>
  <si>
    <t>920295975</t>
  </si>
  <si>
    <t>9210256102023</t>
  </si>
  <si>
    <t>921025610</t>
  </si>
  <si>
    <t>9216805542023</t>
  </si>
  <si>
    <t>921680554</t>
  </si>
  <si>
    <t>9216830572023</t>
  </si>
  <si>
    <t>921683057</t>
  </si>
  <si>
    <t>9216886792023</t>
  </si>
  <si>
    <t>921688679</t>
  </si>
  <si>
    <t>9226944352023</t>
  </si>
  <si>
    <t>922694435</t>
  </si>
  <si>
    <t>9230506122023</t>
  </si>
  <si>
    <t>923050612</t>
  </si>
  <si>
    <t>9231526012023</t>
  </si>
  <si>
    <t>923152601</t>
  </si>
  <si>
    <t>9233542042023</t>
  </si>
  <si>
    <t>923354204</t>
  </si>
  <si>
    <t>9234365962023</t>
  </si>
  <si>
    <t>923436596</t>
  </si>
  <si>
    <t>9234889602023</t>
  </si>
  <si>
    <t>923488960</t>
  </si>
  <si>
    <t>9237893242023</t>
  </si>
  <si>
    <t>923789324</t>
  </si>
  <si>
    <t>9238191772023</t>
  </si>
  <si>
    <t>923819177</t>
  </si>
  <si>
    <t>9238337062023</t>
  </si>
  <si>
    <t>923833706</t>
  </si>
  <si>
    <t>9239341382023</t>
  </si>
  <si>
    <t>923934138</t>
  </si>
  <si>
    <t>9239933552023</t>
  </si>
  <si>
    <t>923993355</t>
  </si>
  <si>
    <t>9240041502023</t>
  </si>
  <si>
    <t>924004150</t>
  </si>
  <si>
    <t>9243306782023</t>
  </si>
  <si>
    <t>924330678</t>
  </si>
  <si>
    <t>9245279942023</t>
  </si>
  <si>
    <t>924527994</t>
  </si>
  <si>
    <t>9246192602023</t>
  </si>
  <si>
    <t>924619260</t>
  </si>
  <si>
    <t>9248626022023</t>
  </si>
  <si>
    <t>924862602</t>
  </si>
  <si>
    <t>9248687592023</t>
  </si>
  <si>
    <t>924868759</t>
  </si>
  <si>
    <t>9249348672023</t>
  </si>
  <si>
    <t>924934867</t>
  </si>
  <si>
    <t>9249403792023</t>
  </si>
  <si>
    <t>924940379</t>
  </si>
  <si>
    <t>9250178092023</t>
  </si>
  <si>
    <t>925017809</t>
  </si>
  <si>
    <t>9250679112023</t>
  </si>
  <si>
    <t>925067911</t>
  </si>
  <si>
    <t>9253159582023</t>
  </si>
  <si>
    <t>925315958</t>
  </si>
  <si>
    <t>9253366372023</t>
  </si>
  <si>
    <t>925336637</t>
  </si>
  <si>
    <t>9253548132023</t>
  </si>
  <si>
    <t>925354813</t>
  </si>
  <si>
    <t>9255497382023</t>
  </si>
  <si>
    <t>925549738</t>
  </si>
  <si>
    <t>9256683892023</t>
  </si>
  <si>
    <t>925668389</t>
  </si>
  <si>
    <t>9258033752023</t>
  </si>
  <si>
    <t>925803375</t>
  </si>
  <si>
    <t>9263778412023</t>
  </si>
  <si>
    <t>926377841</t>
  </si>
  <si>
    <t>9301872402023</t>
  </si>
  <si>
    <t>930187240</t>
  </si>
  <si>
    <t>9531816062023</t>
  </si>
  <si>
    <t>953181606</t>
  </si>
  <si>
    <t>9536817812023</t>
  </si>
  <si>
    <t>953681781</t>
  </si>
  <si>
    <t>9629866332023</t>
  </si>
  <si>
    <t>962986633</t>
  </si>
  <si>
    <t>STATNETT SF</t>
  </si>
  <si>
    <t>9667315082023</t>
  </si>
  <si>
    <t>966731508</t>
  </si>
  <si>
    <t>9676701702023</t>
  </si>
  <si>
    <t>967670170</t>
  </si>
  <si>
    <t>9681681342023</t>
  </si>
  <si>
    <t>968168134</t>
  </si>
  <si>
    <t>9683980832023</t>
  </si>
  <si>
    <t>968398083</t>
  </si>
  <si>
    <t>9710588542023</t>
  </si>
  <si>
    <t>971058854</t>
  </si>
  <si>
    <t>9715897522023</t>
  </si>
  <si>
    <t>971589752</t>
  </si>
  <si>
    <t>9768946772023</t>
  </si>
  <si>
    <t>976894677</t>
  </si>
  <si>
    <t>9769448012023</t>
  </si>
  <si>
    <t>976944801</t>
  </si>
  <si>
    <t>9772857122023</t>
  </si>
  <si>
    <t>977285712</t>
  </si>
  <si>
    <t>9786310292023</t>
  </si>
  <si>
    <t>978631029</t>
  </si>
  <si>
    <t>9791519502023</t>
  </si>
  <si>
    <t>979151950</t>
  </si>
  <si>
    <t>9793794552023</t>
  </si>
  <si>
    <t>979379455</t>
  </si>
  <si>
    <t>9793999012023</t>
  </si>
  <si>
    <t>979399901</t>
  </si>
  <si>
    <t>9794226792023</t>
  </si>
  <si>
    <t>979422679</t>
  </si>
  <si>
    <t>9794974822023</t>
  </si>
  <si>
    <t>979497482</t>
  </si>
  <si>
    <t>9800384082023</t>
  </si>
  <si>
    <t>980038408</t>
  </si>
  <si>
    <t>9802340882023</t>
  </si>
  <si>
    <t>980234088</t>
  </si>
  <si>
    <t>9804896982023</t>
  </si>
  <si>
    <t>980489698</t>
  </si>
  <si>
    <t>9808245862023</t>
  </si>
  <si>
    <t>980824586</t>
  </si>
  <si>
    <t>9828973272023</t>
  </si>
  <si>
    <t>982897327</t>
  </si>
  <si>
    <t>9829740112023</t>
  </si>
  <si>
    <t>982974011</t>
  </si>
  <si>
    <t>9854111312023</t>
  </si>
  <si>
    <t>985411131</t>
  </si>
  <si>
    <t>9863478012023</t>
  </si>
  <si>
    <t>986347801</t>
  </si>
  <si>
    <t>9870597292023</t>
  </si>
  <si>
    <t>987059729</t>
  </si>
  <si>
    <t>9876268442023</t>
  </si>
  <si>
    <t>987626844</t>
  </si>
  <si>
    <t>9888076482023</t>
  </si>
  <si>
    <t>988807648</t>
  </si>
  <si>
    <t>9977120992023</t>
  </si>
  <si>
    <t>997712099</t>
  </si>
  <si>
    <t>9985092892023</t>
  </si>
  <si>
    <t>998509289</t>
  </si>
  <si>
    <t xml:space="preserve">Beregnet kraftpris per prisområde for 2025 inkl. 11 kr påslag per MWh. </t>
  </si>
  <si>
    <t>År</t>
  </si>
  <si>
    <t>Priser i NOK per MWh. Prisene er vektet med forbruk per måned i 2023</t>
  </si>
  <si>
    <t>Måned</t>
  </si>
  <si>
    <t>Faktisk pris/Terminpris</t>
  </si>
  <si>
    <t xml:space="preserve">Forbruksvekt </t>
  </si>
  <si>
    <t>2025M01</t>
  </si>
  <si>
    <t>Faktisk pris</t>
  </si>
  <si>
    <t>2025M02</t>
  </si>
  <si>
    <t>2025M03</t>
  </si>
  <si>
    <t>2025M04</t>
  </si>
  <si>
    <t>2025M05</t>
  </si>
  <si>
    <t>2025M06</t>
  </si>
  <si>
    <t>2025M07</t>
  </si>
  <si>
    <t>2025M08</t>
  </si>
  <si>
    <t>2025M09</t>
  </si>
  <si>
    <t>2025M10</t>
  </si>
  <si>
    <t>2025M11</t>
  </si>
  <si>
    <t>Faktisk pris til og med 27.11.2025</t>
  </si>
  <si>
    <t>2025M12</t>
  </si>
  <si>
    <t>Terminpris</t>
  </si>
  <si>
    <t>SUM</t>
  </si>
  <si>
    <t>Priser i NOK per MWh. Prisene er uvektet</t>
  </si>
  <si>
    <t xml:space="preserve">SSB tabell 12824 - Elektrisitetsbalanse.  Forbruk i alminnelig forsyning </t>
  </si>
  <si>
    <t>Forbruk</t>
  </si>
  <si>
    <t>Elektrisk kraft</t>
  </si>
  <si>
    <t>Vekt</t>
  </si>
  <si>
    <t>Forbruk i alminnelig forsyning</t>
  </si>
  <si>
    <t>2023M01</t>
  </si>
  <si>
    <t>2023M02</t>
  </si>
  <si>
    <t>2023M03</t>
  </si>
  <si>
    <t>2023M04</t>
  </si>
  <si>
    <t>2023M05</t>
  </si>
  <si>
    <t>2023M06</t>
  </si>
  <si>
    <t>2023M07</t>
  </si>
  <si>
    <t>2023M08</t>
  </si>
  <si>
    <t>2023M09</t>
  </si>
  <si>
    <t>2023M10</t>
  </si>
  <si>
    <t>2023M11</t>
  </si>
  <si>
    <t>2023M12</t>
  </si>
  <si>
    <t>Valutakurs</t>
  </si>
  <si>
    <t>Fra valuta</t>
  </si>
  <si>
    <t>Til valuta</t>
  </si>
  <si>
    <t>Tidsperiode</t>
  </si>
  <si>
    <t>EUR</t>
  </si>
  <si>
    <t>NOK</t>
  </si>
  <si>
    <t>SYS</t>
  </si>
  <si>
    <t>DEC-25</t>
  </si>
  <si>
    <t>Updated: 2025-11-27</t>
  </si>
  <si>
    <t>SYOSLAFUTBLMDEC-25</t>
  </si>
  <si>
    <t>SYKRIAFUTBLMDEC-25</t>
  </si>
  <si>
    <t>SYTRHAFUTBLMDEC-25</t>
  </si>
  <si>
    <t>SYTROAFUTBLMDEC-25</t>
  </si>
  <si>
    <t>SYBERAFUTBLMDEC-25</t>
  </si>
  <si>
    <t>ENOAFUTBLMDEC-25</t>
  </si>
  <si>
    <t>Terminpriser i NOK hvor summen av sluttkurs for områdeprisene og systemprisen er beregnet. Siden terminprisen er for hele kvartalet, er det ikke behov for vekting per måned, slik at dette blir prisen før 11 kr/MWh legges til</t>
  </si>
  <si>
    <t>Q4-25</t>
  </si>
  <si>
    <t>NO5 NO3</t>
  </si>
  <si>
    <t>NO2 NO5 NO3</t>
  </si>
  <si>
    <t>NO1 NO3</t>
  </si>
  <si>
    <t>NO1 NO5</t>
  </si>
  <si>
    <t>NO1 NO2 NO5</t>
  </si>
  <si>
    <t>NO3 NO4</t>
  </si>
  <si>
    <t>Terminpriser. Daily fix i euro, https://www.nasdaqomx.com/transactions/markets/commodities/market-prices.</t>
  </si>
  <si>
    <t>MOSTRAUM NETT AS</t>
  </si>
  <si>
    <t>VIERMIE AS</t>
  </si>
  <si>
    <t>HARRINGNETT AS</t>
  </si>
  <si>
    <t>HAFSLUND KRAFT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</si>
</sst>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_ ;\-#,##0\ "/>
    <numFmt numFmtId="166" formatCode="#,##0.0"/>
    <numFmt numFmtId="167" formatCode="0.0\ %"/>
  </numFmts>
  <fonts count="18"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b/>
      <sz val="11"/>
      <color rgb="FF000000"/>
      <name val="Calibri"/>
      <family val="2"/>
    </font>
    <font>
      <b/>
      <sz val="11"/>
      <color theme="1"/>
      <name val="Calibri"/>
      <family val="2"/>
      <scheme val="minor"/>
    </font>
    <font>
      <sz val="11"/>
      <color theme="2" tint="-0.249977111117893"/>
      <name val="Calibri"/>
      <family val="2"/>
    </font>
    <font>
      <sz val="8"/>
      <name val="Calibri"/>
      <family val="2"/>
    </font>
    <font>
      <sz val="11"/>
      <color theme="1"/>
      <name val="Calibri"/>
      <family val="2"/>
    </font>
    <font>
      <b/>
      <sz val="11"/>
      <color theme="0"/>
      <name val="Calibri"/>
      <family val="2"/>
    </font>
    <font>
      <b/>
      <sz val="11"/>
      <color theme="1"/>
      <name val="Calibri"/>
      <family val="2"/>
    </font>
    <font>
      <u/>
      <sz val="11"/>
      <color theme="10"/>
      <name val="Calibri"/>
      <family val="2"/>
      <scheme val="minor"/>
    </font>
    <font>
      <sz val="11"/>
      <color theme="0" tint="-0.34998626667073579"/>
      <name val="Calibri"/>
      <family val="2"/>
    </font>
    <font>
      <sz val="11"/>
      <color rgb="FFFF0000"/>
      <name val="Calibri"/>
      <family val="2"/>
    </font>
    <font>
      <u/>
      <sz val="11"/>
      <color theme="1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5"/>
        <bgColor indexed="64"/>
      </patternFill>
    </fill>
    <fill>
      <patternFill patternType="solid">
        <fgColor theme="0"/>
        <bgColor indexed="64"/>
      </patternFill>
    </fill>
  </fills>
  <borders count="1">
    <border>
      <left/>
      <right/>
      <top/>
      <bottom/>
      <diagonal/>
    </border>
  </borders>
  <cellStyleXfs count="14">
    <xf numFmtId="0" fontId="0" fillId="0" borderId="0" applyBorder="0"/>
    <xf numFmtId="9" fontId="6" fillId="0" borderId="0" applyFont="0" applyFill="0" applyBorder="0" applyAlignment="0" applyProtection="0"/>
    <xf numFmtId="43" fontId="6" fillId="0" borderId="0" applyFont="0" applyFill="0" applyBorder="0" applyAlignment="0" applyProtection="0"/>
    <xf numFmtId="0" fontId="5" fillId="0" borderId="0"/>
    <xf numFmtId="0" fontId="6" fillId="0" borderId="0" applyNumberFormat="0" applyBorder="0" applyAlignment="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4" fillId="0" borderId="0" applyNumberFormat="0" applyFill="0" applyBorder="0" applyAlignment="0" applyProtection="0"/>
    <xf numFmtId="0" fontId="17" fillId="0" borderId="0" applyNumberFormat="0" applyFill="0" applyBorder="0" applyAlignment="0" applyProtection="0"/>
  </cellStyleXfs>
  <cellXfs count="52">
    <xf numFmtId="0" fontId="0" fillId="0" borderId="0" xfId="0"/>
    <xf numFmtId="0" fontId="0" fillId="0" borderId="0" xfId="0" applyAlignment="1">
      <alignment horizontal="left"/>
    </xf>
    <xf numFmtId="9" fontId="0" fillId="0" borderId="0" xfId="1" applyFont="1"/>
    <xf numFmtId="3" fontId="0" fillId="0" borderId="0" xfId="1" applyNumberFormat="1" applyFont="1"/>
    <xf numFmtId="164" fontId="0" fillId="0" borderId="0" xfId="2" applyNumberFormat="1" applyFont="1"/>
    <xf numFmtId="164" fontId="0" fillId="0" borderId="0" xfId="0" applyNumberFormat="1"/>
    <xf numFmtId="3" fontId="0" fillId="0" borderId="0" xfId="0" applyNumberFormat="1"/>
    <xf numFmtId="165" fontId="0" fillId="0" borderId="0" xfId="2" applyNumberFormat="1" applyFont="1"/>
    <xf numFmtId="0" fontId="0" fillId="0" borderId="0" xfId="0" applyAlignment="1">
      <alignment vertical="top" wrapText="1"/>
    </xf>
    <xf numFmtId="1" fontId="0" fillId="0" borderId="0" xfId="0" applyNumberFormat="1" applyAlignment="1">
      <alignment vertical="top" wrapText="1"/>
    </xf>
    <xf numFmtId="165" fontId="0" fillId="0" borderId="0" xfId="0" applyNumberFormat="1"/>
    <xf numFmtId="0" fontId="3" fillId="0" borderId="0" xfId="8"/>
    <xf numFmtId="1" fontId="7" fillId="0" borderId="0" xfId="0" applyNumberFormat="1" applyFont="1" applyAlignment="1">
      <alignment vertical="top" wrapText="1"/>
    </xf>
    <xf numFmtId="166" fontId="0" fillId="0" borderId="0" xfId="0" applyNumberFormat="1"/>
    <xf numFmtId="4" fontId="0" fillId="2" borderId="0" xfId="0" applyNumberFormat="1" applyFill="1"/>
    <xf numFmtId="2" fontId="9" fillId="0" borderId="0" xfId="0" applyNumberFormat="1" applyFont="1"/>
    <xf numFmtId="0" fontId="8" fillId="0" borderId="0" xfId="0" applyFont="1" applyAlignment="1">
      <alignment horizontal="center"/>
    </xf>
    <xf numFmtId="0" fontId="0" fillId="0" borderId="0" xfId="0" applyAlignment="1">
      <alignment wrapText="1"/>
    </xf>
    <xf numFmtId="0" fontId="0" fillId="3" borderId="0" xfId="0" applyFill="1"/>
    <xf numFmtId="166" fontId="0" fillId="3" borderId="0" xfId="0" applyNumberFormat="1" applyFill="1" applyBorder="1"/>
    <xf numFmtId="167" fontId="0" fillId="0" borderId="0" xfId="1" applyNumberFormat="1" applyFont="1"/>
    <xf numFmtId="0" fontId="1" fillId="0" borderId="0" xfId="8" applyFont="1"/>
    <xf numFmtId="0" fontId="11" fillId="0" borderId="0" xfId="0" applyFont="1"/>
    <xf numFmtId="0" fontId="13" fillId="0" borderId="0" xfId="0" applyFont="1" applyAlignment="1">
      <alignment horizontal="center"/>
    </xf>
    <xf numFmtId="43" fontId="11" fillId="0" borderId="0" xfId="0" applyNumberFormat="1" applyFont="1"/>
    <xf numFmtId="0" fontId="13" fillId="0" borderId="0" xfId="0" applyFont="1"/>
    <xf numFmtId="0" fontId="13" fillId="0" borderId="0" xfId="0" applyFont="1" applyAlignment="1">
      <alignment horizontal="left"/>
    </xf>
    <xf numFmtId="43" fontId="11" fillId="0" borderId="0" xfId="2" applyFont="1"/>
    <xf numFmtId="43" fontId="11" fillId="0" borderId="0" xfId="2" applyFont="1" applyFill="1"/>
    <xf numFmtId="43" fontId="13" fillId="0" borderId="0" xfId="2" applyFont="1"/>
    <xf numFmtId="164" fontId="11" fillId="0" borderId="0" xfId="2" applyNumberFormat="1" applyFont="1"/>
    <xf numFmtId="0" fontId="14" fillId="0" borderId="0" xfId="12"/>
    <xf numFmtId="0" fontId="13" fillId="0" borderId="0" xfId="0" applyFont="1" applyAlignment="1">
      <alignment horizontal="right"/>
    </xf>
    <xf numFmtId="0" fontId="15" fillId="0" borderId="0" xfId="0" applyFont="1"/>
    <xf numFmtId="2" fontId="15" fillId="0" borderId="0" xfId="0" applyNumberFormat="1" applyFont="1"/>
    <xf numFmtId="14" fontId="11" fillId="0" borderId="0" xfId="0" applyNumberFormat="1" applyFont="1"/>
    <xf numFmtId="9" fontId="1" fillId="0" borderId="0" xfId="1" applyFont="1"/>
    <xf numFmtId="0" fontId="16" fillId="0" borderId="0" xfId="0" applyFont="1"/>
    <xf numFmtId="0" fontId="7" fillId="0" borderId="0" xfId="0" applyFont="1" applyAlignment="1">
      <alignment vertical="top"/>
    </xf>
    <xf numFmtId="0" fontId="7" fillId="0" borderId="0" xfId="0" applyFont="1" applyAlignment="1">
      <alignment vertical="top" wrapText="1"/>
    </xf>
    <xf numFmtId="0" fontId="0" fillId="0" borderId="0" xfId="0" applyAlignment="1">
      <alignment vertical="top"/>
    </xf>
    <xf numFmtId="0" fontId="11" fillId="5" borderId="0" xfId="0" applyFont="1" applyFill="1"/>
    <xf numFmtId="14" fontId="11" fillId="5" borderId="0" xfId="0" applyNumberFormat="1" applyFont="1" applyFill="1"/>
    <xf numFmtId="0" fontId="17" fillId="5" borderId="0" xfId="13" applyFill="1"/>
    <xf numFmtId="0" fontId="0" fillId="0" borderId="0" xfId="0" applyAlignment="1">
      <alignment horizontal="center"/>
    </xf>
    <xf numFmtId="0" fontId="12" fillId="4" borderId="0" xfId="0" applyFont="1" applyFill="1" applyAlignment="1">
      <alignment horizontal="left" wrapText="1"/>
    </xf>
    <xf numFmtId="0" fontId="12" fillId="4" borderId="0" xfId="0" applyFont="1" applyFill="1" applyAlignment="1">
      <alignment horizontal="left"/>
    </xf>
    <xf numFmtId="0" fontId="11" fillId="5" borderId="0" xfId="2" applyNumberFormat="1" applyFont="1" applyFill="1"/>
    <xf numFmtId="0" fontId="0" fillId="5" borderId="0" xfId="0" applyFill="1"/>
    <xf numFmtId="0" fontId="14" fillId="5" borderId="0" xfId="12" applyFill="1"/>
    <xf numFmtId="49" fontId="0" fillId="5" borderId="0" xfId="0" applyNumberFormat="1" applyFill="1" applyAlignment="1">
      <alignment horizontal="left"/>
    </xf>
    <xf numFmtId="2" fontId="1" fillId="0" borderId="0" xfId="8" applyNumberFormat="1" applyFont="1"/>
  </cellXfs>
  <cellStyles count="14">
    <cellStyle name="Hyperkobling" xfId="12" builtinId="8"/>
    <cellStyle name="Hyperlink" xfId="13" xr:uid="{00000000-000B-0000-0000-000008000000}"/>
    <cellStyle name="Komma" xfId="2" builtinId="3"/>
    <cellStyle name="Komma 2" xfId="5" xr:uid="{F2303576-A4F8-4191-8E27-F88A42C8E477}"/>
    <cellStyle name="Komma 3" xfId="9" xr:uid="{E81CC3DA-3A68-48C2-B12F-01F615CB3DF4}"/>
    <cellStyle name="Komma 4" xfId="11" xr:uid="{C425B6DB-9ACD-4E50-8B61-3993442776B0}"/>
    <cellStyle name="Normal" xfId="0" builtinId="0"/>
    <cellStyle name="Normal 2" xfId="3" xr:uid="{9385CD1C-145D-4D23-8207-C621332D823D}"/>
    <cellStyle name="Normal 2 2" xfId="4" xr:uid="{9DEA779D-EEE7-4752-AB0C-1E34D84CD556}"/>
    <cellStyle name="Normal 3" xfId="7" xr:uid="{E5C4107F-7B25-462A-BB6C-89082A735C30}"/>
    <cellStyle name="Normal 4" xfId="8" xr:uid="{5C88D0DA-096C-4CDA-8DD7-060579F9C3DF}"/>
    <cellStyle name="Normal 5" xfId="10" xr:uid="{DD0D2A23-017A-40E1-B659-45F6744DC4D1}"/>
    <cellStyle name="Prosent" xfId="1" builtinId="5"/>
    <cellStyle name="Prosent 2" xfId="6" xr:uid="{64045676-C266-490C-92B2-C188F690C592}"/>
  </cellStyles>
  <dxfs count="2">
    <dxf>
      <numFmt numFmtId="0" formatCode="General"/>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BE5C964-8F3B-4658-9DAE-789E4AA3C414}" name="Table1" displayName="Table1" ref="A3:J90" totalsRowShown="0" headerRowDxfId="1">
  <autoFilter ref="A3:J90" xr:uid="{EBE5C964-8F3B-4658-9DAE-789E4AA3C414}">
    <filterColumn colId="6">
      <filters blank="1">
        <filter val="1031"/>
        <filter val="13453"/>
        <filter val="1383"/>
        <filter val="15856"/>
        <filter val="1808"/>
        <filter val="19243"/>
        <filter val="19881"/>
        <filter val="2086"/>
        <filter val="2611"/>
        <filter val="321707"/>
        <filter val="37312"/>
        <filter val="37522"/>
        <filter val="4609"/>
        <filter val="4946"/>
        <filter val="554916"/>
        <filter val="5996"/>
        <filter val="6508"/>
        <filter val="705"/>
        <filter val="8525"/>
      </filters>
    </filterColumn>
  </autoFilter>
  <sortState xmlns:xlrd2="http://schemas.microsoft.com/office/spreadsheetml/2017/richdata2" ref="A4:J90">
    <sortCondition ref="D3:D90"/>
  </sortState>
  <tableColumns count="10">
    <tableColumn id="1" xr3:uid="{49180B60-7BBC-46EC-A88B-3C0F4149D441}" name="idaar"/>
    <tableColumn id="2" xr3:uid="{61EB11BC-A6D2-4065-A785-441B22431673}" name="id"/>
    <tableColumn id="3" xr3:uid="{F152C928-4A2B-4B50-8082-48C75E41B9A7}" name="aar"/>
    <tableColumn id="4" xr3:uid="{E188BCAC-61D3-4D72-BD57-013E9A39405E}" name="selskap"/>
    <tableColumn id="5" xr3:uid="{AE682005-2D1B-4AE3-8DE4-80769086048B}" name="NO1_A_MWh"/>
    <tableColumn id="6" xr3:uid="{01C940D5-36F7-45D3-A659-882E86680091}" name="NO2_A_MWh"/>
    <tableColumn id="7" xr3:uid="{26078625-17A9-420D-8438-00E8703ACB6E}" name="NO5_A_MWh"/>
    <tableColumn id="8" xr3:uid="{4F91D20F-A944-486C-BAA1-EE0E952FB52A}" name="NO3_A_MWh"/>
    <tableColumn id="9" xr3:uid="{2172284F-7752-46F0-A082-B9973D094752}" name="NO4_A_MWh"/>
    <tableColumn id="10" xr3:uid="{BCCEB24A-9443-4B39-9042-4827FEBD63B8}" name="Sum" dataDxfId="0">
      <calculatedColumnFormula>SUM(Table1[[#This Row],[NO1_A_MWh]:[NO4_A_MWh]])</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asdaq.com/european-market-activity/commodities/syberafutblmdec-25?id=TX63673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BF2B6-4CF8-4F21-AB82-D40B0F5EDB69}">
  <sheetPr>
    <tabColor theme="9" tint="0.59999389629810485"/>
  </sheetPr>
  <dimension ref="A2:B55"/>
  <sheetViews>
    <sheetView workbookViewId="0">
      <selection activeCell="F5" sqref="F5"/>
    </sheetView>
    <sheetView workbookViewId="1">
      <selection activeCell="J13" sqref="J13"/>
    </sheetView>
  </sheetViews>
  <sheetFormatPr baseColWidth="10" defaultColWidth="11.42578125" defaultRowHeight="15" x14ac:dyDescent="0.25"/>
  <cols>
    <col min="1" max="1" width="29.85546875" bestFit="1" customWidth="1"/>
    <col min="2" max="2" width="14.42578125" bestFit="1" customWidth="1"/>
  </cols>
  <sheetData>
    <row r="2" spans="1:2" x14ac:dyDescent="0.25">
      <c r="A2" t="s">
        <v>0</v>
      </c>
      <c r="B2" s="4">
        <f>SUM(B5:B1048576)</f>
        <v>587235993.86297238</v>
      </c>
    </row>
    <row r="4" spans="1:2" s="40" customFormat="1" ht="45" x14ac:dyDescent="0.25">
      <c r="A4" s="38" t="s">
        <v>1</v>
      </c>
      <c r="B4" s="39" t="s">
        <v>2</v>
      </c>
    </row>
    <row r="5" spans="1:2" x14ac:dyDescent="0.25">
      <c r="A5" t="s">
        <v>27</v>
      </c>
      <c r="B5" s="4">
        <v>2644571.7454109453</v>
      </c>
    </row>
    <row r="6" spans="1:2" x14ac:dyDescent="0.25">
      <c r="A6" t="s">
        <v>33</v>
      </c>
      <c r="B6" s="4">
        <v>1621771.9936435847</v>
      </c>
    </row>
    <row r="7" spans="1:2" x14ac:dyDescent="0.25">
      <c r="A7" t="s">
        <v>90</v>
      </c>
      <c r="B7" s="4">
        <v>43160238.361903548</v>
      </c>
    </row>
    <row r="8" spans="1:2" x14ac:dyDescent="0.25">
      <c r="A8" t="s">
        <v>62</v>
      </c>
      <c r="B8" s="4">
        <v>1024677.458802253</v>
      </c>
    </row>
    <row r="9" spans="1:2" x14ac:dyDescent="0.25">
      <c r="A9" t="s">
        <v>57</v>
      </c>
      <c r="B9" s="4">
        <v>1085554.8802058185</v>
      </c>
    </row>
    <row r="10" spans="1:2" x14ac:dyDescent="0.25">
      <c r="A10" t="s">
        <v>64</v>
      </c>
      <c r="B10" s="4">
        <v>730891.35992573388</v>
      </c>
    </row>
    <row r="11" spans="1:2" x14ac:dyDescent="0.25">
      <c r="A11" t="s">
        <v>97</v>
      </c>
      <c r="B11" s="4">
        <v>3257818.2829446252</v>
      </c>
    </row>
    <row r="12" spans="1:2" x14ac:dyDescent="0.25">
      <c r="A12" t="s">
        <v>100</v>
      </c>
      <c r="B12" s="4">
        <v>234380705.59803247</v>
      </c>
    </row>
    <row r="13" spans="1:2" x14ac:dyDescent="0.25">
      <c r="A13" t="s">
        <v>36</v>
      </c>
      <c r="B13" s="4">
        <v>3661003.8787217867</v>
      </c>
    </row>
    <row r="14" spans="1:2" x14ac:dyDescent="0.25">
      <c r="A14" t="s">
        <v>22</v>
      </c>
      <c r="B14" s="4">
        <v>2176748.4895011168</v>
      </c>
    </row>
    <row r="15" spans="1:2" x14ac:dyDescent="0.25">
      <c r="A15" t="s">
        <v>82</v>
      </c>
      <c r="B15" s="4">
        <v>2149737.6492546927</v>
      </c>
    </row>
    <row r="16" spans="1:2" x14ac:dyDescent="0.25">
      <c r="A16" t="s">
        <v>26</v>
      </c>
      <c r="B16" s="4">
        <v>21377999.403201848</v>
      </c>
    </row>
    <row r="17" spans="1:2" x14ac:dyDescent="0.25">
      <c r="A17" t="s">
        <v>107</v>
      </c>
      <c r="B17" s="4">
        <v>10229500.518045479</v>
      </c>
    </row>
    <row r="18" spans="1:2" x14ac:dyDescent="0.25">
      <c r="A18" t="s">
        <v>75</v>
      </c>
      <c r="B18" s="4">
        <v>2279896.3982825633</v>
      </c>
    </row>
    <row r="19" spans="1:2" x14ac:dyDescent="0.25">
      <c r="A19" t="s">
        <v>103</v>
      </c>
      <c r="B19" s="4">
        <v>85294399.154652596</v>
      </c>
    </row>
    <row r="20" spans="1:2" x14ac:dyDescent="0.25">
      <c r="A20" t="s">
        <v>81</v>
      </c>
      <c r="B20" s="4">
        <v>2555576.1365978159</v>
      </c>
    </row>
    <row r="21" spans="1:2" x14ac:dyDescent="0.25">
      <c r="A21" t="s">
        <v>372</v>
      </c>
      <c r="B21" s="4">
        <v>84738.990434673091</v>
      </c>
    </row>
    <row r="22" spans="1:2" x14ac:dyDescent="0.25">
      <c r="A22" t="s">
        <v>371</v>
      </c>
      <c r="B22" s="4">
        <v>782240.01382815931</v>
      </c>
    </row>
    <row r="23" spans="1:2" x14ac:dyDescent="0.25">
      <c r="A23" t="s">
        <v>59</v>
      </c>
      <c r="B23" s="4">
        <v>1540725.0853861216</v>
      </c>
    </row>
    <row r="24" spans="1:2" x14ac:dyDescent="0.25">
      <c r="A24" t="s">
        <v>110</v>
      </c>
      <c r="B24" s="4">
        <v>1083822.0063282284</v>
      </c>
    </row>
    <row r="25" spans="1:2" x14ac:dyDescent="0.25">
      <c r="A25" t="s">
        <v>32</v>
      </c>
      <c r="B25" s="4">
        <v>486966.92606629431</v>
      </c>
    </row>
    <row r="26" spans="1:2" x14ac:dyDescent="0.25">
      <c r="A26" t="s">
        <v>79</v>
      </c>
      <c r="B26" s="4">
        <v>55259.755874258553</v>
      </c>
    </row>
    <row r="27" spans="1:2" x14ac:dyDescent="0.25">
      <c r="A27" t="s">
        <v>53</v>
      </c>
      <c r="B27" s="4">
        <v>1603972.8249413455</v>
      </c>
    </row>
    <row r="28" spans="1:2" x14ac:dyDescent="0.25">
      <c r="A28" t="s">
        <v>40</v>
      </c>
      <c r="B28" s="4">
        <v>1617007.0685356837</v>
      </c>
    </row>
    <row r="29" spans="1:2" x14ac:dyDescent="0.25">
      <c r="A29" t="s">
        <v>21</v>
      </c>
      <c r="B29" s="4">
        <v>1785062.3021263098</v>
      </c>
    </row>
    <row r="30" spans="1:2" x14ac:dyDescent="0.25">
      <c r="A30" t="s">
        <v>91</v>
      </c>
      <c r="B30" s="4">
        <v>2549648.0985607374</v>
      </c>
    </row>
    <row r="31" spans="1:2" x14ac:dyDescent="0.25">
      <c r="A31" t="s">
        <v>52</v>
      </c>
      <c r="B31" s="4">
        <v>2561560.7295615543</v>
      </c>
    </row>
    <row r="32" spans="1:2" x14ac:dyDescent="0.25">
      <c r="A32" t="s">
        <v>96</v>
      </c>
      <c r="B32" s="4">
        <v>65396501.433534175</v>
      </c>
    </row>
    <row r="33" spans="1:2" x14ac:dyDescent="0.25">
      <c r="A33" t="s">
        <v>98</v>
      </c>
      <c r="B33" s="4">
        <v>41056811.365322381</v>
      </c>
    </row>
    <row r="34" spans="1:2" x14ac:dyDescent="0.25">
      <c r="A34" t="s">
        <v>56</v>
      </c>
      <c r="B34" s="4">
        <v>1285991.625380394</v>
      </c>
    </row>
    <row r="35" spans="1:2" x14ac:dyDescent="0.25">
      <c r="A35" t="s">
        <v>34</v>
      </c>
      <c r="B35" s="4">
        <v>3087043.1454901285</v>
      </c>
    </row>
    <row r="36" spans="1:2" x14ac:dyDescent="0.25">
      <c r="A36" t="s">
        <v>369</v>
      </c>
      <c r="B36" s="4">
        <v>166232.01953355013</v>
      </c>
    </row>
    <row r="37" spans="1:2" x14ac:dyDescent="0.25">
      <c r="A37" t="s">
        <v>20</v>
      </c>
      <c r="B37" s="4">
        <v>566730.73934014258</v>
      </c>
    </row>
    <row r="38" spans="1:2" x14ac:dyDescent="0.25">
      <c r="A38" t="s">
        <v>99</v>
      </c>
      <c r="B38" s="4">
        <v>16143113.466193631</v>
      </c>
    </row>
    <row r="39" spans="1:2" x14ac:dyDescent="0.25">
      <c r="A39" t="s">
        <v>85</v>
      </c>
      <c r="B39" s="4">
        <v>910799.06642398005</v>
      </c>
    </row>
    <row r="40" spans="1:2" x14ac:dyDescent="0.25">
      <c r="A40" t="s">
        <v>69</v>
      </c>
      <c r="B40" s="4">
        <v>1029909.7079143175</v>
      </c>
    </row>
    <row r="41" spans="1:2" x14ac:dyDescent="0.25">
      <c r="A41" t="s">
        <v>70</v>
      </c>
      <c r="B41" s="4">
        <v>263970.06792376423</v>
      </c>
    </row>
    <row r="42" spans="1:2" x14ac:dyDescent="0.25">
      <c r="A42" t="s">
        <v>68</v>
      </c>
      <c r="B42" s="4">
        <v>2800145.9779768027</v>
      </c>
    </row>
    <row r="43" spans="1:2" x14ac:dyDescent="0.25">
      <c r="A43" t="s">
        <v>106</v>
      </c>
      <c r="B43" s="4">
        <v>123923.19026687648</v>
      </c>
    </row>
    <row r="44" spans="1:2" x14ac:dyDescent="0.25">
      <c r="A44" t="s">
        <v>47</v>
      </c>
      <c r="B44" s="4">
        <v>594492.58395729493</v>
      </c>
    </row>
    <row r="45" spans="1:2" x14ac:dyDescent="0.25">
      <c r="A45" t="s">
        <v>63</v>
      </c>
      <c r="B45" s="4">
        <v>4484780.9022674076</v>
      </c>
    </row>
    <row r="46" spans="1:2" x14ac:dyDescent="0.25">
      <c r="A46" t="s">
        <v>109</v>
      </c>
      <c r="B46" s="4">
        <v>345579.55838874448</v>
      </c>
    </row>
    <row r="47" spans="1:2" x14ac:dyDescent="0.25">
      <c r="A47" t="s">
        <v>29</v>
      </c>
      <c r="B47" s="4">
        <v>1306016.2790769888</v>
      </c>
    </row>
    <row r="48" spans="1:2" x14ac:dyDescent="0.25">
      <c r="A48" t="s">
        <v>77</v>
      </c>
      <c r="B48" s="4">
        <v>5211549.5827475823</v>
      </c>
    </row>
    <row r="49" spans="1:2" x14ac:dyDescent="0.25">
      <c r="A49" t="s">
        <v>37</v>
      </c>
      <c r="B49" s="4">
        <v>2312945.7772119343</v>
      </c>
    </row>
    <row r="50" spans="1:2" x14ac:dyDescent="0.25">
      <c r="A50" t="s">
        <v>30</v>
      </c>
      <c r="B50" s="4">
        <v>181952.75714694895</v>
      </c>
    </row>
    <row r="51" spans="1:2" x14ac:dyDescent="0.25">
      <c r="A51" t="s">
        <v>83</v>
      </c>
      <c r="B51" s="4">
        <v>250730.34616557171</v>
      </c>
    </row>
    <row r="52" spans="1:2" x14ac:dyDescent="0.25">
      <c r="A52" t="s">
        <v>19</v>
      </c>
      <c r="B52" s="4">
        <v>598467.5967431902</v>
      </c>
    </row>
    <row r="53" spans="1:2" x14ac:dyDescent="0.25">
      <c r="A53" t="s">
        <v>95</v>
      </c>
      <c r="B53" s="4">
        <v>1660679.7993570734</v>
      </c>
    </row>
    <row r="54" spans="1:2" x14ac:dyDescent="0.25">
      <c r="A54" t="s">
        <v>28</v>
      </c>
      <c r="B54" s="4">
        <v>4407398.8955439199</v>
      </c>
    </row>
    <row r="55" spans="1:2" x14ac:dyDescent="0.25">
      <c r="A55" t="s">
        <v>370</v>
      </c>
      <c r="B55" s="4">
        <v>1268132.8682953352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3C488-BC81-4E72-9169-437D806D6E53}">
  <sheetPr>
    <tabColor theme="2"/>
  </sheetPr>
  <dimension ref="A1:O97"/>
  <sheetViews>
    <sheetView topLeftCell="B1" zoomScaleNormal="100" workbookViewId="0">
      <selection activeCell="B8" sqref="A8:O93"/>
    </sheetView>
    <sheetView workbookViewId="1">
      <selection activeCell="B36" sqref="B36"/>
    </sheetView>
  </sheetViews>
  <sheetFormatPr baseColWidth="10" defaultColWidth="9.140625" defaultRowHeight="15" customHeight="1" x14ac:dyDescent="0.25"/>
  <cols>
    <col min="1" max="1" width="21.140625" customWidth="1"/>
    <col min="2" max="2" width="32.7109375" bestFit="1" customWidth="1"/>
    <col min="3" max="3" width="12.7109375" bestFit="1" customWidth="1"/>
    <col min="4" max="4" width="12" customWidth="1"/>
    <col min="5" max="5" width="12.7109375" hidden="1" customWidth="1"/>
    <col min="6" max="6" width="16.5703125" customWidth="1"/>
    <col min="7" max="9" width="15" customWidth="1"/>
    <col min="10" max="10" width="12.85546875" customWidth="1"/>
    <col min="11" max="11" width="15" customWidth="1"/>
    <col min="12" max="12" width="14" customWidth="1"/>
    <col min="13" max="14" width="15.140625" customWidth="1"/>
    <col min="15" max="15" width="11.85546875" customWidth="1"/>
  </cols>
  <sheetData>
    <row r="1" spans="1:15" x14ac:dyDescent="0.25">
      <c r="A1" t="s">
        <v>4</v>
      </c>
      <c r="B1" s="6">
        <f>L5</f>
        <v>587235993.86297226</v>
      </c>
    </row>
    <row r="2" spans="1:15" ht="45" x14ac:dyDescent="0.25">
      <c r="A2" s="17" t="s">
        <v>5</v>
      </c>
      <c r="B2" s="14">
        <v>350</v>
      </c>
      <c r="C2" t="s">
        <v>6</v>
      </c>
      <c r="O2" s="6"/>
    </row>
    <row r="3" spans="1:15" x14ac:dyDescent="0.25">
      <c r="B3" s="15"/>
      <c r="N3" s="9"/>
      <c r="O3" s="9"/>
    </row>
    <row r="5" spans="1:15" x14ac:dyDescent="0.25">
      <c r="C5" s="4">
        <f>SUM(C8:C96)</f>
        <v>5325762</v>
      </c>
      <c r="D5" t="s">
        <v>7</v>
      </c>
      <c r="E5" s="20"/>
      <c r="F5" s="5">
        <f>SUM(F8:F97)</f>
        <v>2201784160.9733973</v>
      </c>
      <c r="G5" s="5"/>
      <c r="H5" s="5"/>
      <c r="I5" s="5"/>
      <c r="J5" s="5"/>
      <c r="K5" s="5">
        <f>SUM(K8:K97)</f>
        <v>1614548167.1104252</v>
      </c>
      <c r="L5" s="5">
        <f>SUM(L8:L97)</f>
        <v>587235993.86297226</v>
      </c>
      <c r="M5" s="5"/>
      <c r="N5" s="10"/>
      <c r="O5" s="10">
        <f>SUM(O8:O93)</f>
        <v>741683014.57229686</v>
      </c>
    </row>
    <row r="6" spans="1:15" x14ac:dyDescent="0.25">
      <c r="B6" t="s">
        <v>8</v>
      </c>
    </row>
    <row r="7" spans="1:15" ht="60" x14ac:dyDescent="0.25">
      <c r="B7" s="8"/>
      <c r="C7" s="8" t="s">
        <v>9</v>
      </c>
      <c r="D7" s="8" t="s">
        <v>10</v>
      </c>
      <c r="E7" s="8"/>
      <c r="F7" s="9" t="s">
        <v>11</v>
      </c>
      <c r="G7" s="9" t="s">
        <v>12</v>
      </c>
      <c r="H7" s="9" t="s">
        <v>13</v>
      </c>
      <c r="I7" s="9" t="s">
        <v>14</v>
      </c>
      <c r="J7" s="9" t="s">
        <v>15</v>
      </c>
      <c r="K7" s="9" t="s">
        <v>16</v>
      </c>
      <c r="L7" s="12" t="s">
        <v>3</v>
      </c>
      <c r="M7" s="9" t="s">
        <v>1</v>
      </c>
      <c r="N7" s="9" t="s">
        <v>17</v>
      </c>
      <c r="O7" s="9" t="s">
        <v>18</v>
      </c>
    </row>
    <row r="8" spans="1:15" x14ac:dyDescent="0.25">
      <c r="A8">
        <v>824368082</v>
      </c>
      <c r="B8" s="1" t="s">
        <v>19</v>
      </c>
      <c r="C8">
        <f>VLOOKUP(B8,Table1[[#All],[selskap]:[Sum]],7,FALSE)</f>
        <v>3564</v>
      </c>
      <c r="D8" s="13">
        <f>VLOOKUP(B8,'pris per selskap'!$D$3:$P$90,13,FALSE)</f>
        <v>730.76472317297566</v>
      </c>
      <c r="E8" s="3"/>
      <c r="F8" s="7">
        <f t="shared" ref="F8:F39" si="0">D8*C8-G8-H8-I8</f>
        <v>1845867.5967431902</v>
      </c>
      <c r="G8" s="7">
        <v>467335.94959564297</v>
      </c>
      <c r="H8" s="7">
        <v>27921.927049652</v>
      </c>
      <c r="I8" s="6">
        <v>263320</v>
      </c>
      <c r="J8" s="7">
        <f t="shared" ref="J8:J39" si="1">IF(D8&gt;$B$2,$B$2,D8)</f>
        <v>350</v>
      </c>
      <c r="K8" s="7">
        <f t="shared" ref="K8:K39" si="2">J8*C8</f>
        <v>1247400</v>
      </c>
      <c r="L8" s="10">
        <f t="shared" ref="L8:L39" si="3">IF(F8-K8&lt;0,0,(F8-K8))</f>
        <v>598467.5967431902</v>
      </c>
      <c r="M8" s="10"/>
      <c r="N8" s="6" t="s">
        <v>124</v>
      </c>
      <c r="O8" s="10">
        <f t="shared" ref="O8:O39" si="4">G8+H8+I8</f>
        <v>758577.87664529495</v>
      </c>
    </row>
    <row r="9" spans="1:15" x14ac:dyDescent="0.25">
      <c r="A9">
        <v>824701482</v>
      </c>
      <c r="B9" s="1" t="s">
        <v>20</v>
      </c>
      <c r="C9">
        <f>VLOOKUP(B9,Table1[[#All],[selskap]:[Sum]],7,FALSE)</f>
        <v>3375</v>
      </c>
      <c r="D9" s="13">
        <f>VLOOKUP(B9,'pris per selskap'!$D$3:$P$90,13,FALSE)</f>
        <v>730.76472317297566</v>
      </c>
      <c r="E9" s="3"/>
      <c r="F9" s="7">
        <f t="shared" si="0"/>
        <v>1747980.7393401426</v>
      </c>
      <c r="G9" s="7">
        <v>442552.98257163144</v>
      </c>
      <c r="H9" s="7">
        <v>26441.218797018752</v>
      </c>
      <c r="I9" s="6">
        <v>249356</v>
      </c>
      <c r="J9" s="7">
        <f t="shared" si="1"/>
        <v>350</v>
      </c>
      <c r="K9" s="7">
        <f t="shared" si="2"/>
        <v>1181250</v>
      </c>
      <c r="L9" s="10">
        <f t="shared" si="3"/>
        <v>566730.73934014258</v>
      </c>
      <c r="M9" s="10"/>
      <c r="N9" s="6" t="s">
        <v>124</v>
      </c>
      <c r="O9" s="10">
        <f t="shared" si="4"/>
        <v>718350.20136865019</v>
      </c>
    </row>
    <row r="10" spans="1:15" x14ac:dyDescent="0.25">
      <c r="A10">
        <v>824914982</v>
      </c>
      <c r="B10" s="1" t="s">
        <v>21</v>
      </c>
      <c r="C10">
        <f>VLOOKUP(B10,Table1[[#All],[selskap]:[Sum]],7,FALSE)</f>
        <v>9271</v>
      </c>
      <c r="D10" s="13">
        <f>VLOOKUP(B10,'pris per selskap'!$D$3:$P$90,13,FALSE)</f>
        <v>795.99473206786627</v>
      </c>
      <c r="E10" s="3"/>
      <c r="F10" s="7">
        <f t="shared" si="0"/>
        <v>5029912.3021263098</v>
      </c>
      <c r="G10" s="7">
        <v>1266639.1071138342</v>
      </c>
      <c r="H10" s="7">
        <v>205470.75176104321</v>
      </c>
      <c r="I10" s="6">
        <v>877645</v>
      </c>
      <c r="J10" s="7">
        <f t="shared" si="1"/>
        <v>350</v>
      </c>
      <c r="K10" s="7">
        <f t="shared" si="2"/>
        <v>3244850</v>
      </c>
      <c r="L10" s="10">
        <f t="shared" si="3"/>
        <v>1785062.3021263098</v>
      </c>
      <c r="M10" s="10"/>
      <c r="N10" s="6" t="s">
        <v>125</v>
      </c>
      <c r="O10" s="10">
        <f t="shared" si="4"/>
        <v>2349754.8588748774</v>
      </c>
    </row>
    <row r="11" spans="1:15" x14ac:dyDescent="0.25">
      <c r="A11">
        <v>877051412</v>
      </c>
      <c r="B11" s="1" t="s">
        <v>369</v>
      </c>
      <c r="C11">
        <f>VLOOKUP(B11,Table1[[#All],[selskap]:[Sum]],7,FALSE)</f>
        <v>1383</v>
      </c>
      <c r="D11" s="13">
        <f>VLOOKUP(B11,'pris per selskap'!$D$3:$P$90,13,FALSE)</f>
        <v>609.47081114240882</v>
      </c>
      <c r="E11" s="3"/>
      <c r="F11" s="7">
        <f t="shared" si="0"/>
        <v>650282.01953355013</v>
      </c>
      <c r="G11" s="7">
        <v>150939.11227640125</v>
      </c>
      <c r="H11" s="7">
        <v>0</v>
      </c>
      <c r="I11" s="6">
        <v>41677</v>
      </c>
      <c r="J11" s="7">
        <f t="shared" si="1"/>
        <v>350</v>
      </c>
      <c r="K11" s="7">
        <f t="shared" si="2"/>
        <v>484050</v>
      </c>
      <c r="L11" s="10">
        <f t="shared" si="3"/>
        <v>166232.01953355013</v>
      </c>
      <c r="M11" s="10"/>
      <c r="N11" s="6" t="s">
        <v>126</v>
      </c>
      <c r="O11" s="10">
        <f t="shared" si="4"/>
        <v>192616.11227640125</v>
      </c>
    </row>
    <row r="12" spans="1:15" x14ac:dyDescent="0.25">
      <c r="A12">
        <v>882783022</v>
      </c>
      <c r="B12" s="1" t="s">
        <v>22</v>
      </c>
      <c r="C12">
        <f>VLOOKUP(B12,Table1[[#All],[selskap]:[Sum]],7,FALSE)</f>
        <v>12963</v>
      </c>
      <c r="D12" s="13">
        <f>VLOOKUP(B12,'pris per selskap'!$D$3:$P$90,13,FALSE)</f>
        <v>730.76472317297566</v>
      </c>
      <c r="E12" s="3"/>
      <c r="F12" s="7">
        <f t="shared" si="0"/>
        <v>6713798.4895011168</v>
      </c>
      <c r="G12" s="7">
        <v>1699796.8335040174</v>
      </c>
      <c r="H12" s="7">
        <v>101557.78348614974</v>
      </c>
      <c r="I12" s="6">
        <v>957750</v>
      </c>
      <c r="J12" s="7">
        <f t="shared" si="1"/>
        <v>350</v>
      </c>
      <c r="K12" s="7">
        <f t="shared" si="2"/>
        <v>4537050</v>
      </c>
      <c r="L12" s="10">
        <f t="shared" si="3"/>
        <v>2176748.4895011168</v>
      </c>
      <c r="M12" s="10"/>
      <c r="N12" s="6" t="s">
        <v>124</v>
      </c>
      <c r="O12" s="10">
        <f t="shared" si="4"/>
        <v>2759104.6169901672</v>
      </c>
    </row>
    <row r="13" spans="1:15" x14ac:dyDescent="0.25">
      <c r="A13">
        <v>912631532</v>
      </c>
      <c r="B13" s="1" t="s">
        <v>23</v>
      </c>
      <c r="C13">
        <f>VLOOKUP(B13,Table1[[#All],[selskap]:[Sum]],7,FALSE)</f>
        <v>260748</v>
      </c>
      <c r="D13" s="13">
        <f>VLOOKUP(B13,'pris per selskap'!$D$3:$P$90,13,FALSE)</f>
        <v>303.22392599280766</v>
      </c>
      <c r="E13" s="3"/>
      <c r="F13" s="7">
        <f t="shared" si="0"/>
        <v>79065032.254772618</v>
      </c>
      <c r="G13" s="7">
        <v>0</v>
      </c>
      <c r="H13" s="7">
        <v>0</v>
      </c>
      <c r="I13">
        <v>0</v>
      </c>
      <c r="J13" s="7">
        <f t="shared" si="1"/>
        <v>303.22392599280766</v>
      </c>
      <c r="K13" s="7">
        <f t="shared" si="2"/>
        <v>79065032.254772618</v>
      </c>
      <c r="L13" s="10">
        <f t="shared" si="3"/>
        <v>0</v>
      </c>
      <c r="M13" s="10"/>
      <c r="N13" s="6" t="s">
        <v>362</v>
      </c>
      <c r="O13" s="10">
        <f t="shared" si="4"/>
        <v>0</v>
      </c>
    </row>
    <row r="14" spans="1:15" x14ac:dyDescent="0.25">
      <c r="A14">
        <v>914385261</v>
      </c>
      <c r="B14" s="1" t="s">
        <v>24</v>
      </c>
      <c r="C14">
        <f>VLOOKUP(B14,Table1[[#All],[selskap]:[Sum]],7,FALSE)</f>
        <v>9506</v>
      </c>
      <c r="D14" s="13">
        <f>VLOOKUP(B14,'pris per selskap'!$D$3:$P$90,13,FALSE)</f>
        <v>127.51032856221661</v>
      </c>
      <c r="E14" s="3"/>
      <c r="F14" s="7">
        <f t="shared" si="0"/>
        <v>1212113.1833124312</v>
      </c>
      <c r="G14" s="7">
        <v>0</v>
      </c>
      <c r="H14" s="7">
        <v>0</v>
      </c>
      <c r="I14">
        <v>0</v>
      </c>
      <c r="J14" s="7">
        <f t="shared" si="1"/>
        <v>127.51032856221661</v>
      </c>
      <c r="K14" s="7">
        <f t="shared" si="2"/>
        <v>1212113.1833124312</v>
      </c>
      <c r="L14" s="10">
        <f t="shared" si="3"/>
        <v>0</v>
      </c>
      <c r="M14" s="10" t="s">
        <v>25</v>
      </c>
      <c r="N14" s="6" t="s">
        <v>128</v>
      </c>
      <c r="O14" s="10">
        <f t="shared" si="4"/>
        <v>0</v>
      </c>
    </row>
    <row r="15" spans="1:15" x14ac:dyDescent="0.25">
      <c r="A15">
        <v>915635857</v>
      </c>
      <c r="B15" s="1" t="s">
        <v>26</v>
      </c>
      <c r="C15">
        <f>VLOOKUP(B15,Table1[[#All],[selskap]:[Sum]],7,FALSE)</f>
        <v>111030</v>
      </c>
      <c r="D15" s="13">
        <f>VLOOKUP(B15,'pris per selskap'!$D$3:$P$90,13,FALSE)</f>
        <v>795.99473206786627</v>
      </c>
      <c r="E15" s="3"/>
      <c r="F15" s="7">
        <f t="shared" si="0"/>
        <v>60238499.403201848</v>
      </c>
      <c r="G15" s="7">
        <v>15169338.805182723</v>
      </c>
      <c r="H15" s="7">
        <v>2460728.8931106254</v>
      </c>
      <c r="I15" s="6">
        <v>10510728</v>
      </c>
      <c r="J15" s="7">
        <f t="shared" si="1"/>
        <v>350</v>
      </c>
      <c r="K15" s="7">
        <f t="shared" si="2"/>
        <v>38860500</v>
      </c>
      <c r="L15" s="10">
        <f t="shared" si="3"/>
        <v>21377999.403201848</v>
      </c>
      <c r="M15" s="10"/>
      <c r="N15" s="6" t="s">
        <v>125</v>
      </c>
      <c r="O15" s="10">
        <f t="shared" si="4"/>
        <v>28140795.698293351</v>
      </c>
    </row>
    <row r="16" spans="1:15" x14ac:dyDescent="0.25">
      <c r="A16">
        <v>915729290</v>
      </c>
      <c r="B16" s="1" t="s">
        <v>27</v>
      </c>
      <c r="C16">
        <f>VLOOKUP(B16,Table1[[#All],[selskap]:[Sum]],7,FALSE)</f>
        <v>13735</v>
      </c>
      <c r="D16" s="13">
        <f>VLOOKUP(B16,'pris per selskap'!$D$3:$P$90,13,FALSE)</f>
        <v>795.99473206786627</v>
      </c>
      <c r="E16" s="3"/>
      <c r="F16" s="7">
        <f t="shared" si="0"/>
        <v>7451821.7454109453</v>
      </c>
      <c r="G16" s="7">
        <v>1876527.681610238</v>
      </c>
      <c r="H16" s="7">
        <v>304405.21793095954</v>
      </c>
      <c r="I16" s="6">
        <v>1300233</v>
      </c>
      <c r="J16" s="7">
        <f t="shared" si="1"/>
        <v>350</v>
      </c>
      <c r="K16" s="7">
        <f t="shared" si="2"/>
        <v>4807250</v>
      </c>
      <c r="L16" s="10">
        <f t="shared" si="3"/>
        <v>2644571.7454109453</v>
      </c>
      <c r="M16" s="10"/>
      <c r="N16" s="6" t="s">
        <v>125</v>
      </c>
      <c r="O16" s="10">
        <f t="shared" si="4"/>
        <v>3481165.8995411973</v>
      </c>
    </row>
    <row r="17" spans="1:15" x14ac:dyDescent="0.25">
      <c r="A17">
        <v>916319908</v>
      </c>
      <c r="B17" s="1" t="s">
        <v>28</v>
      </c>
      <c r="C17">
        <f>VLOOKUP(B17,Table1[[#All],[selskap]:[Sum]],7,FALSE)</f>
        <v>26247</v>
      </c>
      <c r="D17" s="13">
        <f>VLOOKUP(B17,'pris per selskap'!$D$3:$P$90,13,FALSE)</f>
        <v>730.76472317297566</v>
      </c>
      <c r="E17" s="3"/>
      <c r="F17" s="7">
        <f t="shared" si="0"/>
        <v>13593848.89554392</v>
      </c>
      <c r="G17" s="7">
        <v>3441685.3729059589</v>
      </c>
      <c r="H17" s="7">
        <v>205630.42067121528</v>
      </c>
      <c r="I17" s="6">
        <v>1939217</v>
      </c>
      <c r="J17" s="7">
        <f t="shared" si="1"/>
        <v>350</v>
      </c>
      <c r="K17" s="7">
        <f t="shared" si="2"/>
        <v>9186450</v>
      </c>
      <c r="L17" s="10">
        <f t="shared" si="3"/>
        <v>4407398.8955439199</v>
      </c>
      <c r="M17" s="10"/>
      <c r="N17" s="6" t="s">
        <v>124</v>
      </c>
      <c r="O17" s="10">
        <f t="shared" si="4"/>
        <v>5586532.7935771737</v>
      </c>
    </row>
    <row r="18" spans="1:15" x14ac:dyDescent="0.25">
      <c r="A18">
        <v>916574894</v>
      </c>
      <c r="B18" s="1" t="s">
        <v>29</v>
      </c>
      <c r="C18">
        <f>VLOOKUP(B18,Table1[[#All],[selskap]:[Sum]],7,FALSE)</f>
        <v>6783</v>
      </c>
      <c r="D18" s="13">
        <f>VLOOKUP(B18,'pris per selskap'!$D$3:$P$90,13,FALSE)</f>
        <v>795.99473206786627</v>
      </c>
      <c r="E18" s="3"/>
      <c r="F18" s="7">
        <f t="shared" si="0"/>
        <v>3680066.2790769888</v>
      </c>
      <c r="G18" s="7">
        <v>926719.13100562384</v>
      </c>
      <c r="H18" s="7">
        <v>150329.85753372381</v>
      </c>
      <c r="I18" s="6">
        <v>642117</v>
      </c>
      <c r="J18" s="7">
        <f t="shared" si="1"/>
        <v>350</v>
      </c>
      <c r="K18" s="7">
        <f t="shared" si="2"/>
        <v>2374050</v>
      </c>
      <c r="L18" s="10">
        <f t="shared" si="3"/>
        <v>1306016.2790769888</v>
      </c>
      <c r="M18" s="10"/>
      <c r="N18" s="6" t="s">
        <v>125</v>
      </c>
      <c r="O18" s="10">
        <f t="shared" si="4"/>
        <v>1719165.9885393477</v>
      </c>
    </row>
    <row r="19" spans="1:15" x14ac:dyDescent="0.25">
      <c r="A19">
        <v>916763476</v>
      </c>
      <c r="B19" s="1" t="s">
        <v>30</v>
      </c>
      <c r="C19">
        <f>VLOOKUP(B19,Table1[[#All],[selskap]:[Sum]],7,FALSE)</f>
        <v>945</v>
      </c>
      <c r="D19" s="13">
        <f>VLOOKUP(B19,'pris per selskap'!$D$3:$P$90,13,FALSE)</f>
        <v>795.99473206786627</v>
      </c>
      <c r="E19" s="3"/>
      <c r="F19" s="7">
        <f t="shared" si="0"/>
        <v>512702.75714694895</v>
      </c>
      <c r="G19" s="7">
        <v>129109.47645589185</v>
      </c>
      <c r="H19" s="7">
        <v>20943.788201292831</v>
      </c>
      <c r="I19" s="6">
        <v>89459</v>
      </c>
      <c r="J19" s="7">
        <f t="shared" si="1"/>
        <v>350</v>
      </c>
      <c r="K19" s="7">
        <f t="shared" si="2"/>
        <v>330750</v>
      </c>
      <c r="L19" s="10">
        <f t="shared" si="3"/>
        <v>181952.75714694895</v>
      </c>
      <c r="M19" s="10"/>
      <c r="N19" s="6" t="s">
        <v>125</v>
      </c>
      <c r="O19" s="10">
        <f t="shared" si="4"/>
        <v>239512.26465718469</v>
      </c>
    </row>
    <row r="20" spans="1:15" x14ac:dyDescent="0.25">
      <c r="A20">
        <v>917424799</v>
      </c>
      <c r="B20" s="1" t="s">
        <v>31</v>
      </c>
      <c r="C20">
        <f>VLOOKUP(B20,Table1[[#All],[selskap]:[Sum]],7,FALSE)</f>
        <v>126376</v>
      </c>
      <c r="D20" s="13">
        <f>VLOOKUP(B20,'pris per selskap'!$D$3:$P$90,13,FALSE)</f>
        <v>127.51032856221661</v>
      </c>
      <c r="E20" s="3"/>
      <c r="F20" s="7">
        <f t="shared" si="0"/>
        <v>16114245.282378687</v>
      </c>
      <c r="G20" s="7">
        <v>0</v>
      </c>
      <c r="H20" s="7">
        <v>0</v>
      </c>
      <c r="I20">
        <v>0</v>
      </c>
      <c r="J20" s="7">
        <f t="shared" si="1"/>
        <v>127.51032856221661</v>
      </c>
      <c r="K20" s="7">
        <f t="shared" si="2"/>
        <v>16114245.282378687</v>
      </c>
      <c r="L20" s="10">
        <f t="shared" si="3"/>
        <v>0</v>
      </c>
      <c r="M20" s="10"/>
      <c r="N20" s="6" t="s">
        <v>128</v>
      </c>
      <c r="O20" s="10">
        <f t="shared" si="4"/>
        <v>0</v>
      </c>
    </row>
    <row r="21" spans="1:15" x14ac:dyDescent="0.25">
      <c r="A21">
        <v>917537534</v>
      </c>
      <c r="B21" s="1" t="s">
        <v>32</v>
      </c>
      <c r="C21">
        <f>VLOOKUP(B21,Table1[[#All],[selskap]:[Sum]],7,FALSE)</f>
        <v>7926</v>
      </c>
      <c r="D21" s="13">
        <f>VLOOKUP(B21,'pris per selskap'!$D$3:$P$90,13,FALSE)</f>
        <v>458.9971960970687</v>
      </c>
      <c r="E21" s="3"/>
      <c r="F21" s="7">
        <f t="shared" si="0"/>
        <v>3261066.9260662943</v>
      </c>
      <c r="G21" s="7">
        <v>376944.85019907216</v>
      </c>
      <c r="H21" s="7">
        <v>0</v>
      </c>
      <c r="I21">
        <v>0</v>
      </c>
      <c r="J21" s="7">
        <f t="shared" si="1"/>
        <v>350</v>
      </c>
      <c r="K21" s="7">
        <f t="shared" si="2"/>
        <v>2774100</v>
      </c>
      <c r="L21" s="10">
        <f t="shared" si="3"/>
        <v>486966.92606629431</v>
      </c>
      <c r="M21" s="10"/>
      <c r="N21" s="6" t="s">
        <v>363</v>
      </c>
      <c r="O21" s="10">
        <f t="shared" si="4"/>
        <v>376944.85019907216</v>
      </c>
    </row>
    <row r="22" spans="1:15" x14ac:dyDescent="0.25">
      <c r="A22">
        <v>917743193</v>
      </c>
      <c r="B22" s="1" t="s">
        <v>33</v>
      </c>
      <c r="C22">
        <f>VLOOKUP(B22,Table1[[#All],[selskap]:[Sum]],7,FALSE)</f>
        <v>9658</v>
      </c>
      <c r="D22" s="13">
        <f>VLOOKUP(B22,'pris per selskap'!$D$3:$P$90,13,FALSE)</f>
        <v>730.76472317297566</v>
      </c>
      <c r="E22" s="3"/>
      <c r="F22" s="7">
        <f t="shared" si="0"/>
        <v>5002071.9936435847</v>
      </c>
      <c r="G22" s="7">
        <v>1266422.7276079454</v>
      </c>
      <c r="H22" s="7">
        <v>75664.975153069245</v>
      </c>
      <c r="I22" s="6">
        <v>713566</v>
      </c>
      <c r="J22" s="7">
        <f t="shared" si="1"/>
        <v>350</v>
      </c>
      <c r="K22" s="7">
        <f t="shared" si="2"/>
        <v>3380300</v>
      </c>
      <c r="L22" s="10">
        <f t="shared" si="3"/>
        <v>1621771.9936435847</v>
      </c>
      <c r="M22" s="10"/>
      <c r="N22" s="6" t="s">
        <v>124</v>
      </c>
      <c r="O22" s="10">
        <f t="shared" si="4"/>
        <v>2055653.7027610147</v>
      </c>
    </row>
    <row r="23" spans="1:15" x14ac:dyDescent="0.25">
      <c r="A23">
        <v>917856222</v>
      </c>
      <c r="B23" s="1" t="s">
        <v>34</v>
      </c>
      <c r="C23">
        <f>VLOOKUP(B23,Table1[[#All],[selskap]:[Sum]],7,FALSE)</f>
        <v>18384</v>
      </c>
      <c r="D23" s="13">
        <f>VLOOKUP(B23,'pris per selskap'!$D$3:$P$90,13,FALSE)</f>
        <v>730.76472317297566</v>
      </c>
      <c r="E23" s="3"/>
      <c r="F23" s="7">
        <f t="shared" si="0"/>
        <v>9521443.1454901285</v>
      </c>
      <c r="G23" s="7">
        <v>2410635.2686212957</v>
      </c>
      <c r="H23" s="7">
        <v>144028.25670056138</v>
      </c>
      <c r="I23" s="6">
        <v>1358272</v>
      </c>
      <c r="J23" s="7">
        <f t="shared" si="1"/>
        <v>350</v>
      </c>
      <c r="K23" s="7">
        <f t="shared" si="2"/>
        <v>6434400</v>
      </c>
      <c r="L23" s="10">
        <f t="shared" si="3"/>
        <v>3087043.1454901285</v>
      </c>
      <c r="M23" s="10"/>
      <c r="N23" s="6" t="s">
        <v>124</v>
      </c>
      <c r="O23" s="10">
        <f t="shared" si="4"/>
        <v>3912935.5253218571</v>
      </c>
    </row>
    <row r="24" spans="1:15" x14ac:dyDescent="0.25">
      <c r="A24">
        <v>917983550</v>
      </c>
      <c r="B24" s="1" t="s">
        <v>35</v>
      </c>
      <c r="C24">
        <f>VLOOKUP(B24,Table1[[#All],[selskap]:[Sum]],7,FALSE)</f>
        <v>9240</v>
      </c>
      <c r="D24" s="13">
        <f>VLOOKUP(B24,'pris per selskap'!$D$3:$P$90,13,FALSE)</f>
        <v>127.51032856221661</v>
      </c>
      <c r="E24" s="3"/>
      <c r="F24" s="7">
        <f t="shared" si="0"/>
        <v>1178195.4359148815</v>
      </c>
      <c r="G24" s="7">
        <v>0</v>
      </c>
      <c r="H24" s="7">
        <v>0</v>
      </c>
      <c r="I24">
        <v>0</v>
      </c>
      <c r="J24" s="7">
        <f t="shared" si="1"/>
        <v>127.51032856221661</v>
      </c>
      <c r="K24" s="7">
        <f t="shared" si="2"/>
        <v>1178195.4359148815</v>
      </c>
      <c r="L24" s="10">
        <f t="shared" si="3"/>
        <v>0</v>
      </c>
      <c r="M24" s="10"/>
      <c r="N24" s="6" t="s">
        <v>128</v>
      </c>
      <c r="O24" s="10">
        <f t="shared" si="4"/>
        <v>0</v>
      </c>
    </row>
    <row r="25" spans="1:15" x14ac:dyDescent="0.25">
      <c r="A25">
        <v>918312730</v>
      </c>
      <c r="B25" s="1" t="s">
        <v>36</v>
      </c>
      <c r="C25">
        <f>VLOOKUP(B25,Table1[[#All],[selskap]:[Sum]],7,FALSE)</f>
        <v>19014</v>
      </c>
      <c r="D25" s="13">
        <f>VLOOKUP(B25,'pris per selskap'!$D$3:$P$90,13,FALSE)</f>
        <v>795.99473206786627</v>
      </c>
      <c r="E25" s="3"/>
      <c r="F25" s="7">
        <f t="shared" si="0"/>
        <v>10315903.878721787</v>
      </c>
      <c r="G25" s="7">
        <v>2597764.6405633101</v>
      </c>
      <c r="H25" s="7">
        <v>421402.31625331426</v>
      </c>
      <c r="I25" s="6">
        <v>1799973</v>
      </c>
      <c r="J25" s="7">
        <f t="shared" si="1"/>
        <v>350</v>
      </c>
      <c r="K25" s="7">
        <f t="shared" si="2"/>
        <v>6654900</v>
      </c>
      <c r="L25" s="10">
        <f t="shared" si="3"/>
        <v>3661003.8787217867</v>
      </c>
      <c r="M25" s="10"/>
      <c r="N25" s="6" t="s">
        <v>125</v>
      </c>
      <c r="O25" s="10">
        <f t="shared" si="4"/>
        <v>4819139.9568166249</v>
      </c>
    </row>
    <row r="26" spans="1:15" x14ac:dyDescent="0.25">
      <c r="A26">
        <v>918999361</v>
      </c>
      <c r="B26" s="1" t="s">
        <v>37</v>
      </c>
      <c r="C26">
        <f>VLOOKUP(B26,Table1[[#All],[selskap]:[Sum]],7,FALSE)</f>
        <v>19243</v>
      </c>
      <c r="D26" s="13">
        <f>VLOOKUP(B26,'pris per selskap'!$D$3:$P$90,13,FALSE)</f>
        <v>609.47081114240882</v>
      </c>
      <c r="E26" s="3"/>
      <c r="F26" s="7">
        <f t="shared" si="0"/>
        <v>9047995.7772119343</v>
      </c>
      <c r="G26" s="7">
        <v>2100160.0416014381</v>
      </c>
      <c r="H26" s="7">
        <v>0</v>
      </c>
      <c r="I26" s="6">
        <v>579891</v>
      </c>
      <c r="J26" s="7">
        <f t="shared" si="1"/>
        <v>350</v>
      </c>
      <c r="K26" s="7">
        <f t="shared" si="2"/>
        <v>6735050</v>
      </c>
      <c r="L26" s="10">
        <f t="shared" si="3"/>
        <v>2312945.7772119343</v>
      </c>
      <c r="M26" s="10"/>
      <c r="N26" s="6" t="s">
        <v>126</v>
      </c>
      <c r="O26" s="10">
        <f t="shared" si="4"/>
        <v>2680051.0416014381</v>
      </c>
    </row>
    <row r="27" spans="1:15" x14ac:dyDescent="0.25">
      <c r="A27">
        <v>919173122</v>
      </c>
      <c r="B27" s="1" t="s">
        <v>38</v>
      </c>
      <c r="C27">
        <f>VLOOKUP(B27,Table1[[#All],[selskap]:[Sum]],7,FALSE)</f>
        <v>8840</v>
      </c>
      <c r="D27" s="13">
        <f>VLOOKUP(B27,'pris per selskap'!$D$3:$P$90,13,FALSE)</f>
        <v>127.51032856221661</v>
      </c>
      <c r="E27" s="3"/>
      <c r="F27" s="7">
        <f t="shared" si="0"/>
        <v>1127191.3044899949</v>
      </c>
      <c r="G27" s="7">
        <v>0</v>
      </c>
      <c r="H27" s="7">
        <v>0</v>
      </c>
      <c r="I27">
        <v>0</v>
      </c>
      <c r="J27" s="7">
        <f t="shared" si="1"/>
        <v>127.51032856221661</v>
      </c>
      <c r="K27" s="7">
        <f t="shared" si="2"/>
        <v>1127191.3044899949</v>
      </c>
      <c r="L27" s="10">
        <f t="shared" si="3"/>
        <v>0</v>
      </c>
      <c r="M27" s="10" t="s">
        <v>39</v>
      </c>
      <c r="N27" s="6" t="s">
        <v>128</v>
      </c>
      <c r="O27" s="10">
        <f t="shared" si="4"/>
        <v>0</v>
      </c>
    </row>
    <row r="28" spans="1:15" x14ac:dyDescent="0.25">
      <c r="A28">
        <v>919415096</v>
      </c>
      <c r="B28" s="1" t="s">
        <v>40</v>
      </c>
      <c r="C28">
        <f>VLOOKUP(B28,Table1[[#All],[selskap]:[Sum]],7,FALSE)</f>
        <v>13453</v>
      </c>
      <c r="D28" s="13">
        <f>VLOOKUP(B28,'pris per selskap'!$D$3:$P$90,13,FALSE)</f>
        <v>609.47081114240882</v>
      </c>
      <c r="E28" s="3"/>
      <c r="F28" s="7">
        <f t="shared" si="0"/>
        <v>6325557.0685356837</v>
      </c>
      <c r="G28" s="7">
        <v>1468245.753763142</v>
      </c>
      <c r="H28" s="7">
        <v>0</v>
      </c>
      <c r="I28" s="6">
        <v>405408</v>
      </c>
      <c r="J28" s="7">
        <f t="shared" si="1"/>
        <v>350</v>
      </c>
      <c r="K28" s="7">
        <f t="shared" si="2"/>
        <v>4708550</v>
      </c>
      <c r="L28" s="10">
        <f t="shared" si="3"/>
        <v>1617007.0685356837</v>
      </c>
      <c r="M28" s="10"/>
      <c r="N28" s="6" t="s">
        <v>126</v>
      </c>
      <c r="O28" s="10">
        <f t="shared" si="4"/>
        <v>1873653.753763142</v>
      </c>
    </row>
    <row r="29" spans="1:15" x14ac:dyDescent="0.25">
      <c r="A29">
        <v>919884452</v>
      </c>
      <c r="B29" s="1" t="s">
        <v>370</v>
      </c>
      <c r="C29">
        <f>VLOOKUP(B29,Table1[[#All],[selskap]:[Sum]],7,FALSE)</f>
        <v>7552</v>
      </c>
      <c r="D29" s="13">
        <f>VLOOKUP(B29,'pris per selskap'!$D$3:$P$90,13,FALSE)</f>
        <v>730.76472317297566</v>
      </c>
      <c r="E29" s="3"/>
      <c r="F29" s="7">
        <f t="shared" si="0"/>
        <v>3911332.8682953352</v>
      </c>
      <c r="G29" s="7">
        <v>990269.66648324765</v>
      </c>
      <c r="H29" s="7">
        <v>59165.654623729177</v>
      </c>
      <c r="I29" s="6">
        <v>557967</v>
      </c>
      <c r="J29" s="7">
        <f t="shared" si="1"/>
        <v>350</v>
      </c>
      <c r="K29" s="7">
        <f t="shared" si="2"/>
        <v>2643200</v>
      </c>
      <c r="L29" s="10">
        <f t="shared" si="3"/>
        <v>1268132.8682953352</v>
      </c>
      <c r="M29" s="10"/>
      <c r="N29" s="6" t="s">
        <v>124</v>
      </c>
      <c r="O29" s="10">
        <f t="shared" si="4"/>
        <v>1607402.3211069768</v>
      </c>
    </row>
    <row r="30" spans="1:15" x14ac:dyDescent="0.25">
      <c r="A30">
        <v>920295975</v>
      </c>
      <c r="B30" s="1" t="s">
        <v>41</v>
      </c>
      <c r="C30">
        <f>VLOOKUP(B30,Table1[[#All],[selskap]:[Sum]],7,FALSE)</f>
        <v>2191</v>
      </c>
      <c r="D30" s="13">
        <f>VLOOKUP(B30,'pris per selskap'!$D$3:$P$90,13,FALSE)</f>
        <v>277.94651429398954</v>
      </c>
      <c r="E30" s="3"/>
      <c r="F30" s="7">
        <f t="shared" si="0"/>
        <v>608980.81281813106</v>
      </c>
      <c r="G30" s="7">
        <v>0</v>
      </c>
      <c r="H30" s="7">
        <v>0</v>
      </c>
      <c r="I30">
        <v>0</v>
      </c>
      <c r="J30" s="7">
        <f t="shared" si="1"/>
        <v>277.94651429398954</v>
      </c>
      <c r="K30" s="7">
        <f t="shared" si="2"/>
        <v>608980.81281813106</v>
      </c>
      <c r="L30" s="10">
        <f t="shared" si="3"/>
        <v>0</v>
      </c>
      <c r="M30" s="10" t="s">
        <v>42</v>
      </c>
      <c r="N30" s="6" t="s">
        <v>127</v>
      </c>
      <c r="O30" s="10">
        <f t="shared" si="4"/>
        <v>0</v>
      </c>
    </row>
    <row r="31" spans="1:15" x14ac:dyDescent="0.25">
      <c r="A31">
        <v>921025610</v>
      </c>
      <c r="B31" s="1" t="s">
        <v>43</v>
      </c>
      <c r="C31">
        <f>VLOOKUP(B31,Table1[[#All],[selskap]:[Sum]],7,FALSE)</f>
        <v>14037</v>
      </c>
      <c r="D31" s="13">
        <f>VLOOKUP(B31,'pris per selskap'!$D$3:$P$90,13,FALSE)</f>
        <v>127.51032856221661</v>
      </c>
      <c r="E31" s="3"/>
      <c r="F31" s="7">
        <f t="shared" si="0"/>
        <v>1789862.4820278345</v>
      </c>
      <c r="G31" s="7">
        <v>0</v>
      </c>
      <c r="H31" s="7">
        <v>0</v>
      </c>
      <c r="I31">
        <v>0</v>
      </c>
      <c r="J31" s="7">
        <f t="shared" si="1"/>
        <v>127.51032856221661</v>
      </c>
      <c r="K31" s="7">
        <f t="shared" si="2"/>
        <v>1789862.4820278345</v>
      </c>
      <c r="L31" s="10">
        <f t="shared" si="3"/>
        <v>0</v>
      </c>
      <c r="M31" s="10"/>
      <c r="N31" s="6" t="s">
        <v>128</v>
      </c>
      <c r="O31" s="10">
        <f t="shared" si="4"/>
        <v>0</v>
      </c>
    </row>
    <row r="32" spans="1:15" x14ac:dyDescent="0.25">
      <c r="A32">
        <v>921680554</v>
      </c>
      <c r="B32" s="1" t="s">
        <v>44</v>
      </c>
      <c r="C32">
        <f>VLOOKUP(B32,Table1[[#All],[selskap]:[Sum]],7,FALSE)</f>
        <v>7102</v>
      </c>
      <c r="D32" s="13">
        <f>VLOOKUP(B32,'pris per selskap'!$D$3:$P$90,13,FALSE)</f>
        <v>127.51032856221661</v>
      </c>
      <c r="E32" s="3"/>
      <c r="F32" s="7">
        <f t="shared" si="0"/>
        <v>905578.35344886244</v>
      </c>
      <c r="G32" s="7">
        <v>0</v>
      </c>
      <c r="H32" s="7">
        <v>0</v>
      </c>
      <c r="I32">
        <v>0</v>
      </c>
      <c r="J32" s="7">
        <f t="shared" si="1"/>
        <v>127.51032856221661</v>
      </c>
      <c r="K32" s="7">
        <f t="shared" si="2"/>
        <v>905578.35344886244</v>
      </c>
      <c r="L32" s="10">
        <f t="shared" si="3"/>
        <v>0</v>
      </c>
      <c r="M32" s="10"/>
      <c r="N32" s="6" t="s">
        <v>128</v>
      </c>
      <c r="O32" s="10">
        <f t="shared" si="4"/>
        <v>0</v>
      </c>
    </row>
    <row r="33" spans="1:15" x14ac:dyDescent="0.25">
      <c r="A33">
        <v>921683057</v>
      </c>
      <c r="B33" s="1" t="s">
        <v>45</v>
      </c>
      <c r="C33">
        <f>VLOOKUP(B33,Table1[[#All],[selskap]:[Sum]],7,FALSE)</f>
        <v>20891</v>
      </c>
      <c r="D33" s="13">
        <f>VLOOKUP(B33,'pris per selskap'!$D$3:$P$90,13,FALSE)</f>
        <v>127.51032856221661</v>
      </c>
      <c r="E33" s="3"/>
      <c r="F33" s="7">
        <f t="shared" si="0"/>
        <v>2663818.2739932672</v>
      </c>
      <c r="G33" s="7">
        <v>0</v>
      </c>
      <c r="H33" s="7">
        <v>0</v>
      </c>
      <c r="I33">
        <v>0</v>
      </c>
      <c r="J33" s="7">
        <f t="shared" si="1"/>
        <v>127.51032856221661</v>
      </c>
      <c r="K33" s="7">
        <f t="shared" si="2"/>
        <v>2663818.2739932672</v>
      </c>
      <c r="L33" s="10">
        <f t="shared" si="3"/>
        <v>0</v>
      </c>
      <c r="M33" s="10"/>
      <c r="N33" s="6" t="s">
        <v>128</v>
      </c>
      <c r="O33" s="10">
        <f t="shared" si="4"/>
        <v>0</v>
      </c>
    </row>
    <row r="34" spans="1:15" x14ac:dyDescent="0.25">
      <c r="A34">
        <v>921688679</v>
      </c>
      <c r="B34" s="1" t="s">
        <v>46</v>
      </c>
      <c r="C34">
        <f>VLOOKUP(B34,Table1[[#All],[selskap]:[Sum]],7,FALSE)</f>
        <v>38014</v>
      </c>
      <c r="D34" s="13">
        <f>VLOOKUP(B34,'pris per selskap'!$D$3:$P$90,13,FALSE)</f>
        <v>277.94651429398954</v>
      </c>
      <c r="E34" s="3"/>
      <c r="F34" s="7">
        <f t="shared" si="0"/>
        <v>10565858.794371719</v>
      </c>
      <c r="G34" s="7">
        <v>0</v>
      </c>
      <c r="H34" s="7">
        <v>0</v>
      </c>
      <c r="I34">
        <v>0</v>
      </c>
      <c r="J34" s="7">
        <f t="shared" si="1"/>
        <v>277.94651429398954</v>
      </c>
      <c r="K34" s="7">
        <f t="shared" si="2"/>
        <v>10565858.794371719</v>
      </c>
      <c r="L34" s="10">
        <f t="shared" si="3"/>
        <v>0</v>
      </c>
      <c r="M34" s="10"/>
      <c r="N34" s="6" t="s">
        <v>127</v>
      </c>
      <c r="O34" s="10">
        <f t="shared" si="4"/>
        <v>0</v>
      </c>
    </row>
    <row r="35" spans="1:15" x14ac:dyDescent="0.25">
      <c r="A35">
        <v>922694435</v>
      </c>
      <c r="B35" s="1" t="s">
        <v>47</v>
      </c>
      <c r="C35">
        <f>VLOOKUP(B35,Table1[[#All],[selskap]:[Sum]],7,FALSE)</f>
        <v>4946</v>
      </c>
      <c r="D35" s="13">
        <f>VLOOKUP(B35,'pris per selskap'!$D$3:$P$90,13,FALSE)</f>
        <v>609.47081114240882</v>
      </c>
      <c r="E35" s="3"/>
      <c r="F35" s="7">
        <f t="shared" si="0"/>
        <v>2325592.5839572949</v>
      </c>
      <c r="G35" s="7">
        <v>539801.04795305897</v>
      </c>
      <c r="H35" s="7">
        <v>0</v>
      </c>
      <c r="I35" s="6">
        <v>149049</v>
      </c>
      <c r="J35" s="7">
        <f t="shared" si="1"/>
        <v>350</v>
      </c>
      <c r="K35" s="7">
        <f t="shared" si="2"/>
        <v>1731100</v>
      </c>
      <c r="L35" s="10">
        <f t="shared" si="3"/>
        <v>594492.58395729493</v>
      </c>
      <c r="M35" s="10"/>
      <c r="N35" s="6" t="s">
        <v>126</v>
      </c>
      <c r="O35" s="10">
        <f t="shared" si="4"/>
        <v>688850.04795305897</v>
      </c>
    </row>
    <row r="36" spans="1:15" x14ac:dyDescent="0.25">
      <c r="A36">
        <v>923050612</v>
      </c>
      <c r="B36" s="1" t="s">
        <v>48</v>
      </c>
      <c r="C36">
        <f>VLOOKUP(B36,Table1[[#All],[selskap]:[Sum]],7,FALSE)</f>
        <v>5996</v>
      </c>
      <c r="D36" s="13">
        <f>VLOOKUP(B36,'pris per selskap'!$D$3:$P$90,13,FALSE)</f>
        <v>609.47081114240882</v>
      </c>
      <c r="E36" s="3"/>
      <c r="F36" s="7">
        <f t="shared" si="0"/>
        <v>2819300.0803493611</v>
      </c>
      <c r="G36" s="7">
        <v>654396.90326052194</v>
      </c>
      <c r="H36" s="7">
        <v>0</v>
      </c>
      <c r="I36" s="6">
        <v>180690</v>
      </c>
      <c r="J36" s="7">
        <f t="shared" si="1"/>
        <v>350</v>
      </c>
      <c r="K36" s="7">
        <f t="shared" si="2"/>
        <v>2098600</v>
      </c>
      <c r="L36" s="10">
        <f t="shared" si="3"/>
        <v>720700.08034936106</v>
      </c>
      <c r="M36" s="10" t="s">
        <v>49</v>
      </c>
      <c r="N36" s="6" t="s">
        <v>126</v>
      </c>
      <c r="O36" s="10">
        <f t="shared" si="4"/>
        <v>835086.90326052194</v>
      </c>
    </row>
    <row r="37" spans="1:15" x14ac:dyDescent="0.25">
      <c r="A37">
        <v>923152601</v>
      </c>
      <c r="B37" s="1" t="s">
        <v>50</v>
      </c>
      <c r="C37">
        <f>VLOOKUP(B37,Table1[[#All],[selskap]:[Sum]],7,FALSE)</f>
        <v>19421</v>
      </c>
      <c r="D37" s="13">
        <f>VLOOKUP(B37,'pris per selskap'!$D$3:$P$90,13,FALSE)</f>
        <v>127.51032856221661</v>
      </c>
      <c r="E37" s="3"/>
      <c r="F37" s="7">
        <f t="shared" si="0"/>
        <v>2476378.0910068089</v>
      </c>
      <c r="G37" s="7">
        <v>0</v>
      </c>
      <c r="H37" s="7">
        <v>0</v>
      </c>
      <c r="I37">
        <v>0</v>
      </c>
      <c r="J37" s="7">
        <f t="shared" si="1"/>
        <v>127.51032856221661</v>
      </c>
      <c r="K37" s="7">
        <f t="shared" si="2"/>
        <v>2476378.0910068089</v>
      </c>
      <c r="L37" s="10">
        <f t="shared" si="3"/>
        <v>0</v>
      </c>
      <c r="M37" s="10"/>
      <c r="N37" s="6" t="s">
        <v>128</v>
      </c>
      <c r="O37" s="10">
        <f t="shared" si="4"/>
        <v>0</v>
      </c>
    </row>
    <row r="38" spans="1:15" x14ac:dyDescent="0.25">
      <c r="A38">
        <v>923354204</v>
      </c>
      <c r="B38" s="1" t="s">
        <v>51</v>
      </c>
      <c r="C38">
        <f>VLOOKUP(B38,Table1[[#All],[selskap]:[Sum]],7,FALSE)</f>
        <v>46139</v>
      </c>
      <c r="D38" s="13">
        <f>VLOOKUP(B38,'pris per selskap'!$D$3:$P$90,13,FALSE)</f>
        <v>277.94651429398954</v>
      </c>
      <c r="E38" s="3"/>
      <c r="F38" s="7">
        <f t="shared" si="0"/>
        <v>12824174.223010384</v>
      </c>
      <c r="G38" s="7">
        <v>0</v>
      </c>
      <c r="H38" s="7">
        <v>0</v>
      </c>
      <c r="I38">
        <v>0</v>
      </c>
      <c r="J38" s="7">
        <f t="shared" si="1"/>
        <v>277.94651429398954</v>
      </c>
      <c r="K38" s="7">
        <f t="shared" si="2"/>
        <v>12824174.223010384</v>
      </c>
      <c r="L38" s="10">
        <f t="shared" si="3"/>
        <v>0</v>
      </c>
      <c r="M38" s="10"/>
      <c r="N38" s="6" t="s">
        <v>127</v>
      </c>
      <c r="O38" s="10">
        <f t="shared" si="4"/>
        <v>0</v>
      </c>
    </row>
    <row r="39" spans="1:15" x14ac:dyDescent="0.25">
      <c r="A39">
        <v>923436596</v>
      </c>
      <c r="B39" s="1" t="s">
        <v>52</v>
      </c>
      <c r="C39">
        <f>VLOOKUP(B39,Table1[[#All],[selskap]:[Sum]],7,FALSE)</f>
        <v>15356</v>
      </c>
      <c r="D39" s="13">
        <f>VLOOKUP(B39,'pris per selskap'!$D$3:$P$90,13,FALSE)</f>
        <v>727.25564744644544</v>
      </c>
      <c r="E39" s="3"/>
      <c r="F39" s="7">
        <f t="shared" si="0"/>
        <v>7936160.7295615543</v>
      </c>
      <c r="G39" s="7">
        <v>1996902.7184867733</v>
      </c>
      <c r="H39" s="7">
        <v>113513.27413928835</v>
      </c>
      <c r="I39" s="6">
        <v>1121161</v>
      </c>
      <c r="J39" s="7">
        <f t="shared" si="1"/>
        <v>350</v>
      </c>
      <c r="K39" s="7">
        <f t="shared" si="2"/>
        <v>5374600</v>
      </c>
      <c r="L39" s="10">
        <f t="shared" si="3"/>
        <v>2561560.7295615543</v>
      </c>
      <c r="M39" s="10"/>
      <c r="N39" s="6" t="s">
        <v>364</v>
      </c>
      <c r="O39" s="10">
        <f t="shared" si="4"/>
        <v>3231576.9926260617</v>
      </c>
    </row>
    <row r="40" spans="1:15" x14ac:dyDescent="0.25">
      <c r="A40">
        <v>923488960</v>
      </c>
      <c r="B40" s="1" t="s">
        <v>53</v>
      </c>
      <c r="C40">
        <f>VLOOKUP(B40,Table1[[#All],[selskap]:[Sum]],7,FALSE)</f>
        <v>9552</v>
      </c>
      <c r="D40" s="13">
        <f>VLOOKUP(B40,'pris per selskap'!$D$3:$P$90,13,FALSE)</f>
        <v>730.76472317297566</v>
      </c>
      <c r="E40" s="3"/>
      <c r="F40" s="7">
        <f t="shared" ref="F40:F71" si="5">D40*C40-G40-H40-I40</f>
        <v>4947172.8249413455</v>
      </c>
      <c r="G40" s="7">
        <v>1252523.2857849551</v>
      </c>
      <c r="H40" s="7">
        <v>74834.525021962821</v>
      </c>
      <c r="I40" s="6">
        <v>705734</v>
      </c>
      <c r="J40" s="7">
        <f t="shared" ref="J40:J71" si="6">IF(D40&gt;$B$2,$B$2,D40)</f>
        <v>350</v>
      </c>
      <c r="K40" s="7">
        <f t="shared" ref="K40:K71" si="7">J40*C40</f>
        <v>3343200</v>
      </c>
      <c r="L40" s="10">
        <f t="shared" ref="L40:L71" si="8">IF(F40-K40&lt;0,0,(F40-K40))</f>
        <v>1603972.8249413455</v>
      </c>
      <c r="M40" s="10"/>
      <c r="N40" s="6" t="s">
        <v>124</v>
      </c>
      <c r="O40" s="10">
        <f t="shared" ref="O40:O71" si="9">G40+H40+I40</f>
        <v>2033091.810806918</v>
      </c>
    </row>
    <row r="41" spans="1:15" x14ac:dyDescent="0.25">
      <c r="A41">
        <v>923789324</v>
      </c>
      <c r="B41" s="1" t="s">
        <v>371</v>
      </c>
      <c r="C41">
        <f>VLOOKUP(B41,Table1[[#All],[selskap]:[Sum]],7,FALSE)</f>
        <v>6508</v>
      </c>
      <c r="D41" s="13">
        <f>VLOOKUP(B41,'pris per selskap'!$D$3:$P$90,13,FALSE)</f>
        <v>609.47081114240882</v>
      </c>
      <c r="E41" s="3"/>
      <c r="F41" s="7">
        <f t="shared" si="5"/>
        <v>3060040.0138281593</v>
      </c>
      <c r="G41" s="7">
        <v>710276.02508663712</v>
      </c>
      <c r="H41" s="7">
        <v>0</v>
      </c>
      <c r="I41" s="6">
        <v>196120</v>
      </c>
      <c r="J41" s="7">
        <f t="shared" si="6"/>
        <v>350</v>
      </c>
      <c r="K41" s="7">
        <f t="shared" si="7"/>
        <v>2277800</v>
      </c>
      <c r="L41" s="10">
        <f t="shared" si="8"/>
        <v>782240.01382815931</v>
      </c>
      <c r="M41" s="10" t="s">
        <v>54</v>
      </c>
      <c r="N41" s="6" t="s">
        <v>126</v>
      </c>
      <c r="O41" s="10">
        <f t="shared" si="9"/>
        <v>906396.02508663712</v>
      </c>
    </row>
    <row r="42" spans="1:15" x14ac:dyDescent="0.25">
      <c r="A42">
        <v>923819177</v>
      </c>
      <c r="B42" s="1" t="s">
        <v>55</v>
      </c>
      <c r="C42">
        <f>VLOOKUP(B42,Table1[[#All],[selskap]:[Sum]],7,FALSE)</f>
        <v>13603</v>
      </c>
      <c r="D42" s="13">
        <f>VLOOKUP(B42,'pris per selskap'!$D$3:$P$90,13,FALSE)</f>
        <v>277.94651429398954</v>
      </c>
      <c r="E42" s="3"/>
      <c r="F42" s="7">
        <f t="shared" si="5"/>
        <v>3780906.4339411398</v>
      </c>
      <c r="G42" s="7">
        <v>0</v>
      </c>
      <c r="H42" s="7">
        <v>0</v>
      </c>
      <c r="I42">
        <v>0</v>
      </c>
      <c r="J42" s="7">
        <f t="shared" si="6"/>
        <v>277.94651429398954</v>
      </c>
      <c r="K42" s="7">
        <f t="shared" si="7"/>
        <v>3780906.4339411398</v>
      </c>
      <c r="L42" s="10">
        <f t="shared" si="8"/>
        <v>0</v>
      </c>
      <c r="M42" s="10"/>
      <c r="N42" s="6" t="s">
        <v>127</v>
      </c>
      <c r="O42" s="10">
        <f t="shared" si="9"/>
        <v>0</v>
      </c>
    </row>
    <row r="43" spans="1:15" x14ac:dyDescent="0.25">
      <c r="A43">
        <v>923833706</v>
      </c>
      <c r="B43" s="1" t="s">
        <v>56</v>
      </c>
      <c r="C43">
        <f>VLOOKUP(B43,Table1[[#All],[selskap]:[Sum]],7,FALSE)</f>
        <v>6679</v>
      </c>
      <c r="D43" s="13">
        <f>VLOOKUP(B43,'pris per selskap'!$D$3:$P$90,13,FALSE)</f>
        <v>795.99473206786627</v>
      </c>
      <c r="E43" s="3"/>
      <c r="F43" s="7">
        <f t="shared" si="5"/>
        <v>3623641.625380394</v>
      </c>
      <c r="G43" s="7">
        <v>912510.25740624522</v>
      </c>
      <c r="H43" s="7">
        <v>148024.93269463978</v>
      </c>
      <c r="I43" s="6">
        <v>632272</v>
      </c>
      <c r="J43" s="7">
        <f t="shared" si="6"/>
        <v>350</v>
      </c>
      <c r="K43" s="7">
        <f t="shared" si="7"/>
        <v>2337650</v>
      </c>
      <c r="L43" s="10">
        <f t="shared" si="8"/>
        <v>1285991.625380394</v>
      </c>
      <c r="M43" s="10"/>
      <c r="N43" s="6" t="s">
        <v>125</v>
      </c>
      <c r="O43" s="10">
        <f t="shared" si="9"/>
        <v>1692807.190100885</v>
      </c>
    </row>
    <row r="44" spans="1:15" x14ac:dyDescent="0.25">
      <c r="A44">
        <v>923934138</v>
      </c>
      <c r="B44" s="1" t="s">
        <v>57</v>
      </c>
      <c r="C44">
        <f>VLOOKUP(B44,Table1[[#All],[selskap]:[Sum]],7,FALSE)</f>
        <v>5638</v>
      </c>
      <c r="D44" s="13">
        <f>VLOOKUP(B44,'pris per selskap'!$D$3:$P$90,13,FALSE)</f>
        <v>795.99473206786627</v>
      </c>
      <c r="E44" s="3"/>
      <c r="F44" s="7">
        <f t="shared" si="5"/>
        <v>3058854.8802058185</v>
      </c>
      <c r="G44" s="7">
        <v>770284.89762785018</v>
      </c>
      <c r="H44" s="7">
        <v>124953.52156496153</v>
      </c>
      <c r="I44" s="6">
        <v>533725</v>
      </c>
      <c r="J44" s="7">
        <f t="shared" si="6"/>
        <v>350</v>
      </c>
      <c r="K44" s="7">
        <f t="shared" si="7"/>
        <v>1973300</v>
      </c>
      <c r="L44" s="10">
        <f t="shared" si="8"/>
        <v>1085554.8802058185</v>
      </c>
      <c r="M44" s="10"/>
      <c r="N44" s="6" t="s">
        <v>125</v>
      </c>
      <c r="O44" s="10">
        <f t="shared" si="9"/>
        <v>1428963.4191928117</v>
      </c>
    </row>
    <row r="45" spans="1:15" x14ac:dyDescent="0.25">
      <c r="A45">
        <v>923993355</v>
      </c>
      <c r="B45" s="1" t="s">
        <v>58</v>
      </c>
      <c r="C45">
        <f>VLOOKUP(B45,Table1[[#All],[selskap]:[Sum]],7,FALSE)</f>
        <v>22079</v>
      </c>
      <c r="D45" s="13">
        <f>VLOOKUP(B45,'pris per selskap'!$D$3:$P$90,13,FALSE)</f>
        <v>127.51032856221661</v>
      </c>
      <c r="E45" s="3"/>
      <c r="F45" s="7">
        <f t="shared" si="5"/>
        <v>2815300.5443251808</v>
      </c>
      <c r="G45" s="7">
        <v>0</v>
      </c>
      <c r="H45" s="7">
        <v>0</v>
      </c>
      <c r="I45">
        <v>0</v>
      </c>
      <c r="J45" s="7">
        <f t="shared" si="6"/>
        <v>127.51032856221661</v>
      </c>
      <c r="K45" s="7">
        <f t="shared" si="7"/>
        <v>2815300.5443251808</v>
      </c>
      <c r="L45" s="10">
        <f t="shared" si="8"/>
        <v>0</v>
      </c>
      <c r="M45" s="10"/>
      <c r="N45" s="6" t="s">
        <v>128</v>
      </c>
      <c r="O45" s="10">
        <f t="shared" si="9"/>
        <v>0</v>
      </c>
    </row>
    <row r="46" spans="1:15" x14ac:dyDescent="0.25">
      <c r="A46">
        <v>924004150</v>
      </c>
      <c r="B46" s="1" t="s">
        <v>59</v>
      </c>
      <c r="C46">
        <f>VLOOKUP(B46,Table1[[#All],[selskap]:[Sum]],7,FALSE)</f>
        <v>8002</v>
      </c>
      <c r="D46" s="13">
        <f>VLOOKUP(B46,'pris per selskap'!$D$3:$P$90,13,FALSE)</f>
        <v>795.99473206786627</v>
      </c>
      <c r="E46" s="3"/>
      <c r="F46" s="7">
        <f t="shared" si="5"/>
        <v>4341425.0853861216</v>
      </c>
      <c r="G46" s="7">
        <v>1093263.5244444939</v>
      </c>
      <c r="H46" s="7">
        <v>177346.23617645004</v>
      </c>
      <c r="I46" s="6">
        <v>757515</v>
      </c>
      <c r="J46" s="7">
        <f t="shared" si="6"/>
        <v>350</v>
      </c>
      <c r="K46" s="7">
        <f t="shared" si="7"/>
        <v>2800700</v>
      </c>
      <c r="L46" s="10">
        <f t="shared" si="8"/>
        <v>1540725.0853861216</v>
      </c>
      <c r="M46" s="10"/>
      <c r="N46" s="6" t="s">
        <v>125</v>
      </c>
      <c r="O46" s="10">
        <f t="shared" si="9"/>
        <v>2028124.760620944</v>
      </c>
    </row>
    <row r="47" spans="1:15" x14ac:dyDescent="0.25">
      <c r="A47">
        <v>924330678</v>
      </c>
      <c r="B47" s="1" t="s">
        <v>60</v>
      </c>
      <c r="C47">
        <f>VLOOKUP(B47,Table1[[#All],[selskap]:[Sum]],7,FALSE)</f>
        <v>6077</v>
      </c>
      <c r="D47" s="13">
        <f>VLOOKUP(B47,'pris per selskap'!$D$3:$P$90,13,FALSE)</f>
        <v>277.94651429398954</v>
      </c>
      <c r="E47" s="3"/>
      <c r="F47" s="7">
        <f t="shared" si="5"/>
        <v>1689080.9673645743</v>
      </c>
      <c r="G47" s="7">
        <v>0</v>
      </c>
      <c r="H47" s="7">
        <v>0</v>
      </c>
      <c r="I47">
        <v>0</v>
      </c>
      <c r="J47" s="7">
        <f t="shared" si="6"/>
        <v>277.94651429398954</v>
      </c>
      <c r="K47" s="7">
        <f t="shared" si="7"/>
        <v>1689080.9673645743</v>
      </c>
      <c r="L47" s="10">
        <f t="shared" si="8"/>
        <v>0</v>
      </c>
      <c r="M47" s="10" t="s">
        <v>61</v>
      </c>
      <c r="N47" s="6" t="s">
        <v>127</v>
      </c>
      <c r="O47" s="10">
        <f t="shared" si="9"/>
        <v>0</v>
      </c>
    </row>
    <row r="48" spans="1:15" x14ac:dyDescent="0.25">
      <c r="A48">
        <v>924527994</v>
      </c>
      <c r="B48" s="1" t="s">
        <v>62</v>
      </c>
      <c r="C48">
        <f>VLOOKUP(B48,Table1[[#All],[selskap]:[Sum]],7,FALSE)</f>
        <v>8525</v>
      </c>
      <c r="D48" s="13">
        <f>VLOOKUP(B48,'pris per selskap'!$D$3:$P$90,13,FALSE)</f>
        <v>609.47081114240882</v>
      </c>
      <c r="E48" s="3"/>
      <c r="F48" s="7">
        <f t="shared" si="5"/>
        <v>4008427.458802253</v>
      </c>
      <c r="G48" s="7">
        <v>930409.2061867828</v>
      </c>
      <c r="H48" s="7">
        <v>0</v>
      </c>
      <c r="I48" s="6">
        <v>256902</v>
      </c>
      <c r="J48" s="7">
        <f t="shared" si="6"/>
        <v>350</v>
      </c>
      <c r="K48" s="7">
        <f t="shared" si="7"/>
        <v>2983750</v>
      </c>
      <c r="L48" s="10">
        <f t="shared" si="8"/>
        <v>1024677.458802253</v>
      </c>
      <c r="M48" s="10"/>
      <c r="N48" s="6" t="s">
        <v>126</v>
      </c>
      <c r="O48" s="10">
        <f t="shared" si="9"/>
        <v>1187311.2061867828</v>
      </c>
    </row>
    <row r="49" spans="1:15" x14ac:dyDescent="0.25">
      <c r="A49">
        <v>924619260</v>
      </c>
      <c r="B49" s="1" t="s">
        <v>63</v>
      </c>
      <c r="C49">
        <f>VLOOKUP(B49,Table1[[#All],[selskap]:[Sum]],7,FALSE)</f>
        <v>37312</v>
      </c>
      <c r="D49" s="13">
        <f>VLOOKUP(B49,'pris per selskap'!$D$3:$P$90,13,FALSE)</f>
        <v>609.47081114240882</v>
      </c>
      <c r="E49" s="3"/>
      <c r="F49" s="7">
        <f t="shared" si="5"/>
        <v>17543980.902267408</v>
      </c>
      <c r="G49" s="7">
        <v>4072191.0030781506</v>
      </c>
      <c r="H49" s="7">
        <v>0</v>
      </c>
      <c r="I49" s="6">
        <v>1124403</v>
      </c>
      <c r="J49" s="7">
        <f t="shared" si="6"/>
        <v>350</v>
      </c>
      <c r="K49" s="7">
        <f t="shared" si="7"/>
        <v>13059200</v>
      </c>
      <c r="L49" s="10">
        <f t="shared" si="8"/>
        <v>4484780.9022674076</v>
      </c>
      <c r="M49" s="10"/>
      <c r="N49" s="6" t="s">
        <v>126</v>
      </c>
      <c r="O49" s="10">
        <f t="shared" si="9"/>
        <v>5196594.0030781506</v>
      </c>
    </row>
    <row r="50" spans="1:15" x14ac:dyDescent="0.25">
      <c r="A50">
        <v>924862602</v>
      </c>
      <c r="B50" s="1" t="s">
        <v>64</v>
      </c>
      <c r="C50">
        <f>VLOOKUP(B50,Table1[[#All],[selskap]:[Sum]],7,FALSE)</f>
        <v>3796</v>
      </c>
      <c r="D50" s="13">
        <f>VLOOKUP(B50,'pris per selskap'!$D$3:$P$90,13,FALSE)</f>
        <v>795.99473206786627</v>
      </c>
      <c r="E50" s="3"/>
      <c r="F50" s="7">
        <f t="shared" si="5"/>
        <v>2059491.3599257339</v>
      </c>
      <c r="G50" s="7">
        <v>518623.88637731806</v>
      </c>
      <c r="H50" s="7">
        <v>84129.756626568735</v>
      </c>
      <c r="I50" s="6">
        <v>359351</v>
      </c>
      <c r="J50" s="7">
        <f t="shared" si="6"/>
        <v>350</v>
      </c>
      <c r="K50" s="7">
        <f t="shared" si="7"/>
        <v>1328600</v>
      </c>
      <c r="L50" s="10">
        <f t="shared" si="8"/>
        <v>730891.35992573388</v>
      </c>
      <c r="M50" s="10"/>
      <c r="N50" s="6" t="s">
        <v>125</v>
      </c>
      <c r="O50" s="10">
        <f t="shared" si="9"/>
        <v>962104.6430038868</v>
      </c>
    </row>
    <row r="51" spans="1:15" x14ac:dyDescent="0.25">
      <c r="A51">
        <v>924868759</v>
      </c>
      <c r="B51" s="1" t="s">
        <v>65</v>
      </c>
      <c r="C51">
        <f>VLOOKUP(B51,Table1[[#All],[selskap]:[Sum]],7,FALSE)</f>
        <v>11712</v>
      </c>
      <c r="D51" s="13">
        <f>VLOOKUP(B51,'pris per selskap'!$D$3:$P$90,13,FALSE)</f>
        <v>127.51032856221661</v>
      </c>
      <c r="E51" s="3"/>
      <c r="F51" s="7">
        <f t="shared" si="5"/>
        <v>1493400.9681206809</v>
      </c>
      <c r="G51" s="7">
        <v>0</v>
      </c>
      <c r="H51" s="7">
        <v>0</v>
      </c>
      <c r="I51">
        <v>0</v>
      </c>
      <c r="J51" s="7">
        <f t="shared" si="6"/>
        <v>127.51032856221661</v>
      </c>
      <c r="K51" s="7">
        <f t="shared" si="7"/>
        <v>1493400.9681206809</v>
      </c>
      <c r="L51" s="10">
        <f t="shared" si="8"/>
        <v>0</v>
      </c>
      <c r="M51" s="10" t="s">
        <v>66</v>
      </c>
      <c r="N51" s="6" t="s">
        <v>128</v>
      </c>
      <c r="O51" s="10">
        <f t="shared" si="9"/>
        <v>0</v>
      </c>
    </row>
    <row r="52" spans="1:15" x14ac:dyDescent="0.25">
      <c r="A52">
        <v>924934867</v>
      </c>
      <c r="B52" s="1" t="s">
        <v>67</v>
      </c>
      <c r="C52">
        <f>VLOOKUP(B52,Table1[[#All],[selskap]:[Sum]],7,FALSE)</f>
        <v>7942</v>
      </c>
      <c r="D52" s="13">
        <f>VLOOKUP(B52,'pris per selskap'!$D$3:$P$90,13,FALSE)</f>
        <v>127.51032856221661</v>
      </c>
      <c r="E52" s="3"/>
      <c r="F52" s="7">
        <f t="shared" si="5"/>
        <v>1012687.0294411243</v>
      </c>
      <c r="G52" s="7">
        <v>0</v>
      </c>
      <c r="H52" s="7">
        <v>0</v>
      </c>
      <c r="I52">
        <v>0</v>
      </c>
      <c r="J52" s="7">
        <f t="shared" si="6"/>
        <v>127.51032856221661</v>
      </c>
      <c r="K52" s="7">
        <f t="shared" si="7"/>
        <v>1012687.0294411243</v>
      </c>
      <c r="L52" s="10">
        <f t="shared" si="8"/>
        <v>0</v>
      </c>
      <c r="M52" s="10" t="s">
        <v>66</v>
      </c>
      <c r="N52" s="6" t="s">
        <v>128</v>
      </c>
      <c r="O52" s="10">
        <f t="shared" si="9"/>
        <v>0</v>
      </c>
    </row>
    <row r="53" spans="1:15" x14ac:dyDescent="0.25">
      <c r="A53">
        <v>924940379</v>
      </c>
      <c r="B53" s="1" t="s">
        <v>68</v>
      </c>
      <c r="C53">
        <f>VLOOKUP(B53,Table1[[#All],[selskap]:[Sum]],7,FALSE)</f>
        <v>14543</v>
      </c>
      <c r="D53" s="13">
        <f>VLOOKUP(B53,'pris per selskap'!$D$3:$P$90,13,FALSE)</f>
        <v>795.99473206786627</v>
      </c>
      <c r="E53" s="3"/>
      <c r="F53" s="7">
        <f t="shared" si="5"/>
        <v>7890195.9779768027</v>
      </c>
      <c r="G53" s="7">
        <v>1986919.6995746407</v>
      </c>
      <c r="H53" s="7">
        <v>322312.71091153566</v>
      </c>
      <c r="I53" s="6">
        <v>1376723</v>
      </c>
      <c r="J53" s="7">
        <f t="shared" si="6"/>
        <v>350</v>
      </c>
      <c r="K53" s="7">
        <f t="shared" si="7"/>
        <v>5090050</v>
      </c>
      <c r="L53" s="10">
        <f t="shared" si="8"/>
        <v>2800145.9779768027</v>
      </c>
      <c r="M53" s="10"/>
      <c r="N53" s="6" t="s">
        <v>125</v>
      </c>
      <c r="O53" s="10">
        <f t="shared" si="9"/>
        <v>3685955.4104861766</v>
      </c>
    </row>
    <row r="54" spans="1:15" x14ac:dyDescent="0.25">
      <c r="A54">
        <v>925017809</v>
      </c>
      <c r="B54" s="1" t="s">
        <v>69</v>
      </c>
      <c r="C54">
        <f>VLOOKUP(B54,Table1[[#All],[selskap]:[Sum]],7,FALSE)</f>
        <v>5349</v>
      </c>
      <c r="D54" s="13">
        <f>VLOOKUP(B54,'pris per selskap'!$D$3:$P$90,13,FALSE)</f>
        <v>795.99473206786627</v>
      </c>
      <c r="E54" s="3"/>
      <c r="F54" s="7">
        <f t="shared" si="5"/>
        <v>2902059.7079143175</v>
      </c>
      <c r="G54" s="7">
        <v>730800.62387573079</v>
      </c>
      <c r="H54" s="7">
        <v>118548.49004096875</v>
      </c>
      <c r="I54" s="6">
        <v>506367</v>
      </c>
      <c r="J54" s="7">
        <f t="shared" si="6"/>
        <v>350</v>
      </c>
      <c r="K54" s="7">
        <f t="shared" si="7"/>
        <v>1872150</v>
      </c>
      <c r="L54" s="10">
        <f t="shared" si="8"/>
        <v>1029909.7079143175</v>
      </c>
      <c r="M54" s="10"/>
      <c r="N54" s="6" t="s">
        <v>125</v>
      </c>
      <c r="O54" s="10">
        <f t="shared" si="9"/>
        <v>1355716.1139166995</v>
      </c>
    </row>
    <row r="55" spans="1:15" x14ac:dyDescent="0.25">
      <c r="A55">
        <v>925067911</v>
      </c>
      <c r="B55" s="1" t="s">
        <v>70</v>
      </c>
      <c r="C55">
        <f>VLOOKUP(B55,Table1[[#All],[selskap]:[Sum]],7,FALSE)</f>
        <v>1572</v>
      </c>
      <c r="D55" s="13">
        <f>VLOOKUP(B55,'pris per selskap'!$D$3:$P$90,13,FALSE)</f>
        <v>730.76472317297566</v>
      </c>
      <c r="E55" s="3"/>
      <c r="F55" s="7">
        <f t="shared" si="5"/>
        <v>814170.06792376423</v>
      </c>
      <c r="G55" s="7">
        <v>206131.34477114212</v>
      </c>
      <c r="H55" s="7">
        <v>12315.732133011392</v>
      </c>
      <c r="I55" s="6">
        <v>116145</v>
      </c>
      <c r="J55" s="7">
        <f t="shared" si="6"/>
        <v>350</v>
      </c>
      <c r="K55" s="7">
        <f t="shared" si="7"/>
        <v>550200</v>
      </c>
      <c r="L55" s="10">
        <f t="shared" si="8"/>
        <v>263970.06792376423</v>
      </c>
      <c r="M55" s="10"/>
      <c r="N55" s="6" t="s">
        <v>124</v>
      </c>
      <c r="O55" s="10">
        <f t="shared" si="9"/>
        <v>334592.07690415351</v>
      </c>
    </row>
    <row r="56" spans="1:15" x14ac:dyDescent="0.25">
      <c r="A56">
        <v>925315958</v>
      </c>
      <c r="B56" s="1" t="s">
        <v>71</v>
      </c>
      <c r="C56">
        <f>VLOOKUP(B56,Table1[[#All],[selskap]:[Sum]],7,FALSE)</f>
        <v>10541</v>
      </c>
      <c r="D56" s="13">
        <f>VLOOKUP(B56,'pris per selskap'!$D$3:$P$90,13,FALSE)</f>
        <v>277.94651429398954</v>
      </c>
      <c r="E56" s="3"/>
      <c r="F56" s="7">
        <f t="shared" si="5"/>
        <v>2929834.2071729437</v>
      </c>
      <c r="G56" s="7">
        <v>0</v>
      </c>
      <c r="H56" s="7">
        <v>0</v>
      </c>
      <c r="I56">
        <v>0</v>
      </c>
      <c r="J56" s="7">
        <f t="shared" si="6"/>
        <v>277.94651429398954</v>
      </c>
      <c r="K56" s="7">
        <f t="shared" si="7"/>
        <v>2929834.2071729437</v>
      </c>
      <c r="L56" s="10">
        <f t="shared" si="8"/>
        <v>0</v>
      </c>
      <c r="M56" s="10" t="s">
        <v>72</v>
      </c>
      <c r="N56" s="6" t="s">
        <v>127</v>
      </c>
      <c r="O56" s="10">
        <f t="shared" si="9"/>
        <v>0</v>
      </c>
    </row>
    <row r="57" spans="1:15" x14ac:dyDescent="0.25">
      <c r="A57">
        <v>925336637</v>
      </c>
      <c r="B57" s="1" t="s">
        <v>73</v>
      </c>
      <c r="C57">
        <f>VLOOKUP(B57,Table1[[#All],[selskap]:[Sum]],7,FALSE)</f>
        <v>29891</v>
      </c>
      <c r="D57" s="13">
        <f>VLOOKUP(B57,'pris per selskap'!$D$3:$P$90,13,FALSE)</f>
        <v>127.51032856221661</v>
      </c>
      <c r="E57" s="3"/>
      <c r="F57" s="7">
        <f t="shared" si="5"/>
        <v>3811411.2310532168</v>
      </c>
      <c r="G57" s="7">
        <v>0</v>
      </c>
      <c r="H57" s="7">
        <v>0</v>
      </c>
      <c r="I57">
        <v>0</v>
      </c>
      <c r="J57" s="7">
        <f t="shared" si="6"/>
        <v>127.51032856221661</v>
      </c>
      <c r="K57" s="7">
        <f t="shared" si="7"/>
        <v>3811411.2310532168</v>
      </c>
      <c r="L57" s="10">
        <f t="shared" si="8"/>
        <v>0</v>
      </c>
      <c r="M57" s="10"/>
      <c r="N57" s="6" t="s">
        <v>128</v>
      </c>
      <c r="O57" s="10">
        <f t="shared" si="9"/>
        <v>0</v>
      </c>
    </row>
    <row r="58" spans="1:15" x14ac:dyDescent="0.25">
      <c r="A58">
        <v>925354813</v>
      </c>
      <c r="B58" s="1" t="s">
        <v>74</v>
      </c>
      <c r="C58">
        <f>VLOOKUP(B58,Table1[[#All],[selskap]:[Sum]],7,FALSE)</f>
        <v>6378</v>
      </c>
      <c r="D58" s="13">
        <f>VLOOKUP(B58,'pris per selskap'!$D$3:$P$90,13,FALSE)</f>
        <v>277.94651429398954</v>
      </c>
      <c r="E58" s="3"/>
      <c r="F58" s="7">
        <f t="shared" si="5"/>
        <v>1772742.8681670653</v>
      </c>
      <c r="G58" s="7">
        <v>0</v>
      </c>
      <c r="H58" s="7">
        <v>0</v>
      </c>
      <c r="I58">
        <v>0</v>
      </c>
      <c r="J58" s="7">
        <f t="shared" si="6"/>
        <v>277.94651429398954</v>
      </c>
      <c r="K58" s="7">
        <f t="shared" si="7"/>
        <v>1772742.8681670653</v>
      </c>
      <c r="L58" s="10">
        <f t="shared" si="8"/>
        <v>0</v>
      </c>
      <c r="M58" s="10"/>
      <c r="N58" s="6" t="s">
        <v>127</v>
      </c>
      <c r="O58" s="10">
        <f t="shared" si="9"/>
        <v>0</v>
      </c>
    </row>
    <row r="59" spans="1:15" x14ac:dyDescent="0.25">
      <c r="A59">
        <v>925549738</v>
      </c>
      <c r="B59" s="1" t="s">
        <v>75</v>
      </c>
      <c r="C59">
        <f>VLOOKUP(B59,Table1[[#All],[selskap]:[Sum]],7,FALSE)</f>
        <v>11841</v>
      </c>
      <c r="D59" s="13">
        <f>VLOOKUP(B59,'pris per selskap'!$D$3:$P$90,13,FALSE)</f>
        <v>795.99473206786627</v>
      </c>
      <c r="E59" s="3"/>
      <c r="F59" s="7">
        <f t="shared" si="5"/>
        <v>6424246.3982825633</v>
      </c>
      <c r="G59" s="7">
        <v>1617762.2335600166</v>
      </c>
      <c r="H59" s="7">
        <v>262428.99057302438</v>
      </c>
      <c r="I59" s="6">
        <v>1120936</v>
      </c>
      <c r="J59" s="7">
        <f t="shared" si="6"/>
        <v>350</v>
      </c>
      <c r="K59" s="7">
        <f t="shared" si="7"/>
        <v>4144350</v>
      </c>
      <c r="L59" s="10">
        <f t="shared" si="8"/>
        <v>2279896.3982825633</v>
      </c>
      <c r="M59" s="10"/>
      <c r="N59" s="6" t="s">
        <v>125</v>
      </c>
      <c r="O59" s="10">
        <f t="shared" si="9"/>
        <v>3001127.2241330408</v>
      </c>
    </row>
    <row r="60" spans="1:15" x14ac:dyDescent="0.25">
      <c r="A60">
        <v>925668389</v>
      </c>
      <c r="B60" s="1" t="s">
        <v>76</v>
      </c>
      <c r="C60">
        <f>VLOOKUP(B60,Table1[[#All],[selskap]:[Sum]],7,FALSE)</f>
        <v>52968</v>
      </c>
      <c r="D60" s="13">
        <f>VLOOKUP(B60,'pris per selskap'!$D$3:$P$90,13,FALSE)</f>
        <v>277.94651429398954</v>
      </c>
      <c r="E60" s="3"/>
      <c r="F60" s="7">
        <f t="shared" si="5"/>
        <v>14722270.969124038</v>
      </c>
      <c r="G60" s="7">
        <v>0</v>
      </c>
      <c r="H60" s="7">
        <v>0</v>
      </c>
      <c r="I60">
        <v>0</v>
      </c>
      <c r="J60" s="7">
        <f t="shared" si="6"/>
        <v>277.94651429398954</v>
      </c>
      <c r="K60" s="7">
        <f t="shared" si="7"/>
        <v>14722270.969124038</v>
      </c>
      <c r="L60" s="10">
        <f t="shared" si="8"/>
        <v>0</v>
      </c>
      <c r="M60" s="10"/>
      <c r="N60" s="6" t="s">
        <v>127</v>
      </c>
      <c r="O60" s="10">
        <f t="shared" si="9"/>
        <v>0</v>
      </c>
    </row>
    <row r="61" spans="1:15" x14ac:dyDescent="0.25">
      <c r="A61">
        <v>925803375</v>
      </c>
      <c r="B61" s="1" t="s">
        <v>77</v>
      </c>
      <c r="C61">
        <f>VLOOKUP(B61,Table1[[#All],[selskap]:[Sum]],7,FALSE)</f>
        <v>27067</v>
      </c>
      <c r="D61" s="13">
        <f>VLOOKUP(B61,'pris per selskap'!$D$3:$P$90,13,FALSE)</f>
        <v>795.99473206786627</v>
      </c>
      <c r="E61" s="3"/>
      <c r="F61" s="7">
        <f t="shared" si="5"/>
        <v>14684999.582747582</v>
      </c>
      <c r="G61" s="7">
        <v>3697995.9780228841</v>
      </c>
      <c r="H61" s="7">
        <v>599878.85211046692</v>
      </c>
      <c r="I61" s="6">
        <v>2562315</v>
      </c>
      <c r="J61" s="7">
        <f t="shared" si="6"/>
        <v>350</v>
      </c>
      <c r="K61" s="7">
        <f t="shared" si="7"/>
        <v>9473450</v>
      </c>
      <c r="L61" s="10">
        <f t="shared" si="8"/>
        <v>5211549.5827475823</v>
      </c>
      <c r="M61" s="10"/>
      <c r="N61" s="6" t="s">
        <v>125</v>
      </c>
      <c r="O61" s="10">
        <f t="shared" si="9"/>
        <v>6860189.8301333506</v>
      </c>
    </row>
    <row r="62" spans="1:15" x14ac:dyDescent="0.25">
      <c r="A62">
        <v>926377841</v>
      </c>
      <c r="B62" s="1" t="s">
        <v>78</v>
      </c>
      <c r="C62">
        <f>VLOOKUP(B62,Table1[[#All],[selskap]:[Sum]],7,FALSE)</f>
        <v>9816</v>
      </c>
      <c r="D62" s="13">
        <f>VLOOKUP(B62,'pris per selskap'!$D$3:$P$90,13,FALSE)</f>
        <v>277.94651429398954</v>
      </c>
      <c r="E62" s="3"/>
      <c r="F62" s="7">
        <f t="shared" si="5"/>
        <v>2728322.9843098014</v>
      </c>
      <c r="G62" s="7">
        <v>0</v>
      </c>
      <c r="H62" s="7">
        <v>0</v>
      </c>
      <c r="I62">
        <v>0</v>
      </c>
      <c r="J62" s="7">
        <f t="shared" si="6"/>
        <v>277.94651429398954</v>
      </c>
      <c r="K62" s="7">
        <f t="shared" si="7"/>
        <v>2728322.9843098014</v>
      </c>
      <c r="L62" s="10">
        <f t="shared" si="8"/>
        <v>0</v>
      </c>
      <c r="M62" s="10"/>
      <c r="N62" s="6" t="s">
        <v>127</v>
      </c>
      <c r="O62" s="10">
        <f t="shared" si="9"/>
        <v>0</v>
      </c>
    </row>
    <row r="63" spans="1:15" x14ac:dyDescent="0.25">
      <c r="A63">
        <v>930187240</v>
      </c>
      <c r="B63" s="1" t="s">
        <v>79</v>
      </c>
      <c r="C63">
        <f>VLOOKUP(B63,Table1[[#All],[selskap]:[Sum]],7,FALSE)</f>
        <v>287</v>
      </c>
      <c r="D63" s="13">
        <f>VLOOKUP(B63,'pris per selskap'!$D$3:$P$90,13,FALSE)</f>
        <v>795.99473206786627</v>
      </c>
      <c r="E63" s="3"/>
      <c r="F63" s="7">
        <f t="shared" si="5"/>
        <v>155709.75587425855</v>
      </c>
      <c r="G63" s="7">
        <v>39211.026182900503</v>
      </c>
      <c r="H63" s="7">
        <v>6360.7060463185553</v>
      </c>
      <c r="I63" s="6">
        <v>27169</v>
      </c>
      <c r="J63" s="7">
        <f t="shared" si="6"/>
        <v>350</v>
      </c>
      <c r="K63" s="7">
        <f t="shared" si="7"/>
        <v>100450</v>
      </c>
      <c r="L63" s="10">
        <f t="shared" si="8"/>
        <v>55259.755874258553</v>
      </c>
      <c r="M63" s="10"/>
      <c r="N63" s="6" t="s">
        <v>125</v>
      </c>
      <c r="O63" s="10">
        <f t="shared" si="9"/>
        <v>72740.732229219051</v>
      </c>
    </row>
    <row r="64" spans="1:15" x14ac:dyDescent="0.25">
      <c r="A64">
        <v>953181606</v>
      </c>
      <c r="B64" s="1" t="s">
        <v>80</v>
      </c>
      <c r="C64">
        <f>VLOOKUP(B64,Table1[[#All],[selskap]:[Sum]],7,FALSE)</f>
        <v>1490</v>
      </c>
      <c r="D64" s="13">
        <f>VLOOKUP(B64,'pris per selskap'!$D$3:$P$90,13,FALSE)</f>
        <v>127.51032856221661</v>
      </c>
      <c r="E64" s="3"/>
      <c r="F64" s="7">
        <f t="shared" si="5"/>
        <v>189990.38955770276</v>
      </c>
      <c r="G64" s="7">
        <v>0</v>
      </c>
      <c r="H64" s="7">
        <v>0</v>
      </c>
      <c r="I64">
        <v>0</v>
      </c>
      <c r="J64" s="7">
        <f t="shared" si="6"/>
        <v>127.51032856221661</v>
      </c>
      <c r="K64" s="7">
        <f t="shared" si="7"/>
        <v>189990.38955770276</v>
      </c>
      <c r="L64" s="10">
        <f t="shared" si="8"/>
        <v>0</v>
      </c>
      <c r="M64" s="10"/>
      <c r="N64" s="6" t="s">
        <v>128</v>
      </c>
      <c r="O64" s="10">
        <f t="shared" si="9"/>
        <v>0</v>
      </c>
    </row>
    <row r="65" spans="1:15" x14ac:dyDescent="0.25">
      <c r="A65">
        <v>953681781</v>
      </c>
      <c r="B65" s="1" t="s">
        <v>81</v>
      </c>
      <c r="C65">
        <f>VLOOKUP(B65,Table1[[#All],[selskap]:[Sum]],7,FALSE)</f>
        <v>15219</v>
      </c>
      <c r="D65" s="13">
        <f>VLOOKUP(B65,'pris per selskap'!$D$3:$P$90,13,FALSE)</f>
        <v>730.76472317297566</v>
      </c>
      <c r="E65" s="3"/>
      <c r="F65" s="7">
        <f t="shared" si="5"/>
        <v>7882226.1365978159</v>
      </c>
      <c r="G65" s="7">
        <v>1995618.9160763435</v>
      </c>
      <c r="H65" s="7">
        <v>119232.2692953567</v>
      </c>
      <c r="I65" s="6">
        <v>1124431</v>
      </c>
      <c r="J65" s="7">
        <f t="shared" si="6"/>
        <v>350</v>
      </c>
      <c r="K65" s="7">
        <f t="shared" si="7"/>
        <v>5326650</v>
      </c>
      <c r="L65" s="10">
        <f t="shared" si="8"/>
        <v>2555576.1365978159</v>
      </c>
      <c r="M65" s="10"/>
      <c r="N65" s="6" t="s">
        <v>124</v>
      </c>
      <c r="O65" s="10">
        <f t="shared" si="9"/>
        <v>3239282.1853717002</v>
      </c>
    </row>
    <row r="66" spans="1:15" x14ac:dyDescent="0.25">
      <c r="A66">
        <v>966731508</v>
      </c>
      <c r="B66" s="1" t="s">
        <v>82</v>
      </c>
      <c r="C66">
        <f>VLOOKUP(B66,Table1[[#All],[selskap]:[Sum]],7,FALSE)</f>
        <v>11165</v>
      </c>
      <c r="D66" s="13">
        <f>VLOOKUP(B66,'pris per selskap'!$D$3:$P$90,13,FALSE)</f>
        <v>795.99473206786627</v>
      </c>
      <c r="E66" s="3"/>
      <c r="F66" s="7">
        <f t="shared" si="5"/>
        <v>6057487.6492546927</v>
      </c>
      <c r="G66" s="7">
        <v>1525404.5551640559</v>
      </c>
      <c r="H66" s="7">
        <v>247446.97911897814</v>
      </c>
      <c r="I66" s="6">
        <v>1056942</v>
      </c>
      <c r="J66" s="7">
        <f t="shared" si="6"/>
        <v>350</v>
      </c>
      <c r="K66" s="7">
        <f t="shared" si="7"/>
        <v>3907750</v>
      </c>
      <c r="L66" s="10">
        <f t="shared" si="8"/>
        <v>2149737.6492546927</v>
      </c>
      <c r="M66" s="10"/>
      <c r="N66" s="6" t="s">
        <v>125</v>
      </c>
      <c r="O66" s="10">
        <f t="shared" si="9"/>
        <v>2829793.534283034</v>
      </c>
    </row>
    <row r="67" spans="1:15" x14ac:dyDescent="0.25">
      <c r="A67">
        <v>967670170</v>
      </c>
      <c r="B67" s="1" t="s">
        <v>83</v>
      </c>
      <c r="C67">
        <f>VLOOKUP(B67,Table1[[#All],[selskap]:[Sum]],7,FALSE)</f>
        <v>2086</v>
      </c>
      <c r="D67" s="13">
        <f>VLOOKUP(B67,'pris per selskap'!$D$3:$P$90,13,FALSE)</f>
        <v>609.47081114240882</v>
      </c>
      <c r="E67" s="3"/>
      <c r="F67" s="7">
        <f t="shared" si="5"/>
        <v>980830.34616557171</v>
      </c>
      <c r="G67" s="7">
        <v>227663.7658774931</v>
      </c>
      <c r="H67" s="7">
        <v>0</v>
      </c>
      <c r="I67" s="6">
        <v>62862</v>
      </c>
      <c r="J67" s="7">
        <f t="shared" si="6"/>
        <v>350</v>
      </c>
      <c r="K67" s="7">
        <f t="shared" si="7"/>
        <v>730100</v>
      </c>
      <c r="L67" s="10">
        <f t="shared" si="8"/>
        <v>250730.34616557171</v>
      </c>
      <c r="M67" s="10"/>
      <c r="N67" s="6" t="s">
        <v>126</v>
      </c>
      <c r="O67" s="10">
        <f t="shared" si="9"/>
        <v>290525.76587749308</v>
      </c>
    </row>
    <row r="68" spans="1:15" x14ac:dyDescent="0.25">
      <c r="A68">
        <v>968168134</v>
      </c>
      <c r="B68" s="1" t="s">
        <v>84</v>
      </c>
      <c r="C68">
        <f>VLOOKUP(B68,Table1[[#All],[selskap]:[Sum]],7,FALSE)</f>
        <v>23467</v>
      </c>
      <c r="D68" s="13">
        <f>VLOOKUP(B68,'pris per selskap'!$D$3:$P$90,13,FALSE)</f>
        <v>127.51032856221661</v>
      </c>
      <c r="E68" s="3"/>
      <c r="F68" s="7">
        <f t="shared" si="5"/>
        <v>2992284.8803695375</v>
      </c>
      <c r="G68" s="7">
        <v>0</v>
      </c>
      <c r="H68" s="7">
        <v>0</v>
      </c>
      <c r="I68">
        <v>0</v>
      </c>
      <c r="J68" s="7">
        <f t="shared" si="6"/>
        <v>127.51032856221661</v>
      </c>
      <c r="K68" s="7">
        <f t="shared" si="7"/>
        <v>2992284.8803695375</v>
      </c>
      <c r="L68" s="10">
        <f t="shared" si="8"/>
        <v>0</v>
      </c>
      <c r="M68" s="10"/>
      <c r="N68" s="6" t="s">
        <v>128</v>
      </c>
      <c r="O68" s="10">
        <f t="shared" si="9"/>
        <v>0</v>
      </c>
    </row>
    <row r="69" spans="1:15" x14ac:dyDescent="0.25">
      <c r="A69">
        <v>968398083</v>
      </c>
      <c r="B69" s="1" t="s">
        <v>85</v>
      </c>
      <c r="C69">
        <f>VLOOKUP(B69,Table1[[#All],[selskap]:[Sum]],7,FALSE)</f>
        <v>5424</v>
      </c>
      <c r="D69" s="13">
        <f>VLOOKUP(B69,'pris per selskap'!$D$3:$P$90,13,FALSE)</f>
        <v>730.76472317297566</v>
      </c>
      <c r="E69" s="3"/>
      <c r="F69" s="7">
        <f t="shared" si="5"/>
        <v>2809199.0664239801</v>
      </c>
      <c r="G69" s="7">
        <v>711231.81554623076</v>
      </c>
      <c r="H69" s="7">
        <v>42493.976520008873</v>
      </c>
      <c r="I69" s="6">
        <v>400743</v>
      </c>
      <c r="J69" s="7">
        <f t="shared" si="6"/>
        <v>350</v>
      </c>
      <c r="K69" s="7">
        <f t="shared" si="7"/>
        <v>1898400</v>
      </c>
      <c r="L69" s="10">
        <f t="shared" si="8"/>
        <v>910799.06642398005</v>
      </c>
      <c r="M69" s="10"/>
      <c r="N69" s="6" t="s">
        <v>124</v>
      </c>
      <c r="O69" s="10">
        <f t="shared" si="9"/>
        <v>1154468.7920662398</v>
      </c>
    </row>
    <row r="70" spans="1:15" x14ac:dyDescent="0.25">
      <c r="A70">
        <v>971058854</v>
      </c>
      <c r="B70" s="1" t="s">
        <v>86</v>
      </c>
      <c r="C70">
        <f>VLOOKUP(B70,Table1[[#All],[selskap]:[Sum]],7,FALSE)</f>
        <v>54038</v>
      </c>
      <c r="D70" s="13">
        <f>VLOOKUP(B70,'pris per selskap'!$D$3:$P$90,13,FALSE)</f>
        <v>127.51032856221661</v>
      </c>
      <c r="E70" s="3"/>
      <c r="F70" s="7">
        <f t="shared" si="5"/>
        <v>6890403.1348450612</v>
      </c>
      <c r="G70" s="7">
        <v>0</v>
      </c>
      <c r="H70" s="7">
        <v>0</v>
      </c>
      <c r="I70">
        <v>0</v>
      </c>
      <c r="J70" s="7">
        <f t="shared" si="6"/>
        <v>127.51032856221661</v>
      </c>
      <c r="K70" s="7">
        <f t="shared" si="7"/>
        <v>6890403.1348450612</v>
      </c>
      <c r="L70" s="10">
        <f t="shared" si="8"/>
        <v>0</v>
      </c>
      <c r="M70" s="10"/>
      <c r="N70" s="6" t="s">
        <v>128</v>
      </c>
      <c r="O70" s="10">
        <f t="shared" si="9"/>
        <v>0</v>
      </c>
    </row>
    <row r="71" spans="1:15" x14ac:dyDescent="0.25">
      <c r="A71">
        <v>971589752</v>
      </c>
      <c r="B71" s="1" t="s">
        <v>87</v>
      </c>
      <c r="C71">
        <f>VLOOKUP(B71,Table1[[#All],[selskap]:[Sum]],7,FALSE)</f>
        <v>37522</v>
      </c>
      <c r="D71" s="13">
        <f>VLOOKUP(B71,'pris per selskap'!$D$3:$P$90,13,FALSE)</f>
        <v>609.47081114240882</v>
      </c>
      <c r="E71" s="3"/>
      <c r="F71" s="7">
        <f t="shared" si="5"/>
        <v>17642721.601545822</v>
      </c>
      <c r="G71" s="7">
        <v>4095110.1741396398</v>
      </c>
      <c r="H71" s="7">
        <v>0</v>
      </c>
      <c r="I71" s="6">
        <v>1130732</v>
      </c>
      <c r="J71" s="7">
        <f t="shared" si="6"/>
        <v>350</v>
      </c>
      <c r="K71" s="7">
        <f t="shared" si="7"/>
        <v>13132700</v>
      </c>
      <c r="L71" s="10">
        <f t="shared" si="8"/>
        <v>4510021.6015458219</v>
      </c>
      <c r="M71" s="10" t="s">
        <v>49</v>
      </c>
      <c r="N71" s="6" t="s">
        <v>126</v>
      </c>
      <c r="O71" s="10">
        <f t="shared" si="9"/>
        <v>5225842.1741396394</v>
      </c>
    </row>
    <row r="72" spans="1:15" x14ac:dyDescent="0.25">
      <c r="A72">
        <v>976894677</v>
      </c>
      <c r="B72" s="1" t="s">
        <v>88</v>
      </c>
      <c r="C72">
        <f>VLOOKUP(B72,Table1[[#All],[selskap]:[Sum]],7,FALSE)</f>
        <v>705</v>
      </c>
      <c r="D72" s="13">
        <f>VLOOKUP(B72,'pris per selskap'!$D$3:$P$90,13,FALSE)</f>
        <v>609.47081114240882</v>
      </c>
      <c r="E72" s="3"/>
      <c r="F72" s="7">
        <f t="shared" ref="F72:F103" si="10">D72*C72-G72-H72-I72</f>
        <v>331488.99043467309</v>
      </c>
      <c r="G72" s="7">
        <v>76942.93142072513</v>
      </c>
      <c r="H72" s="7">
        <v>0</v>
      </c>
      <c r="I72" s="6">
        <v>21245</v>
      </c>
      <c r="J72" s="7">
        <f t="shared" ref="J72:J93" si="11">IF(D72&gt;$B$2,$B$2,D72)</f>
        <v>350</v>
      </c>
      <c r="K72" s="7">
        <f t="shared" ref="K72:K103" si="12">J72*C72</f>
        <v>246750</v>
      </c>
      <c r="L72" s="10">
        <f t="shared" ref="L72:L103" si="13">IF(F72-K72&lt;0,0,(F72-K72))</f>
        <v>84738.990434673091</v>
      </c>
      <c r="M72" s="10" t="s">
        <v>89</v>
      </c>
      <c r="N72" s="6" t="s">
        <v>126</v>
      </c>
      <c r="O72" s="10">
        <f t="shared" ref="O72:O93" si="14">G72+H72+I72</f>
        <v>98187.93142072513</v>
      </c>
    </row>
    <row r="73" spans="1:15" x14ac:dyDescent="0.25">
      <c r="A73">
        <v>976944801</v>
      </c>
      <c r="B73" s="1" t="s">
        <v>90</v>
      </c>
      <c r="C73">
        <f>VLOOKUP(B73,Table1[[#All],[selskap]:[Sum]],7,FALSE)</f>
        <v>390205</v>
      </c>
      <c r="D73" s="13">
        <f>VLOOKUP(B73,'pris per selskap'!$D$3:$P$90,13,FALSE)</f>
        <v>573.3456982785749</v>
      </c>
      <c r="E73" s="3"/>
      <c r="F73" s="7">
        <f t="shared" si="10"/>
        <v>179731988.36190355</v>
      </c>
      <c r="G73" s="7">
        <v>36912875.834887773</v>
      </c>
      <c r="H73" s="7">
        <v>0</v>
      </c>
      <c r="I73" s="6">
        <v>7077494</v>
      </c>
      <c r="J73" s="7">
        <f t="shared" si="11"/>
        <v>350</v>
      </c>
      <c r="K73" s="7">
        <f t="shared" si="12"/>
        <v>136571750</v>
      </c>
      <c r="L73" s="10">
        <f t="shared" si="13"/>
        <v>43160238.361903548</v>
      </c>
      <c r="M73" s="10"/>
      <c r="N73" s="6" t="s">
        <v>363</v>
      </c>
      <c r="O73" s="10">
        <f t="shared" si="14"/>
        <v>43990369.834887773</v>
      </c>
    </row>
    <row r="74" spans="1:15" x14ac:dyDescent="0.25">
      <c r="A74">
        <v>977285712</v>
      </c>
      <c r="B74" s="1" t="s">
        <v>91</v>
      </c>
      <c r="C74">
        <f>VLOOKUP(B74,Table1[[#All],[selskap]:[Sum]],7,FALSE)</f>
        <v>13242</v>
      </c>
      <c r="D74" s="13">
        <f>VLOOKUP(B74,'pris per selskap'!$D$3:$P$90,13,FALSE)</f>
        <v>795.99473206786627</v>
      </c>
      <c r="E74" s="3"/>
      <c r="F74" s="7">
        <f t="shared" si="10"/>
        <v>7184348.0985607374</v>
      </c>
      <c r="G74" s="7">
        <v>1809172.1557977994</v>
      </c>
      <c r="H74" s="7">
        <v>293478.98768414743</v>
      </c>
      <c r="I74" s="6">
        <v>1253563</v>
      </c>
      <c r="J74" s="7">
        <f t="shared" si="11"/>
        <v>350</v>
      </c>
      <c r="K74" s="7">
        <f t="shared" si="12"/>
        <v>4634700</v>
      </c>
      <c r="L74" s="10">
        <f t="shared" si="13"/>
        <v>2549648.0985607374</v>
      </c>
      <c r="M74" s="10"/>
      <c r="N74" s="6" t="s">
        <v>125</v>
      </c>
      <c r="O74" s="10">
        <f t="shared" si="14"/>
        <v>3356214.1434819466</v>
      </c>
    </row>
    <row r="75" spans="1:15" x14ac:dyDescent="0.25">
      <c r="A75">
        <v>978631029</v>
      </c>
      <c r="B75" s="1" t="s">
        <v>92</v>
      </c>
      <c r="C75">
        <f>VLOOKUP(B75,Table1[[#All],[selskap]:[Sum]],7,FALSE)</f>
        <v>311422</v>
      </c>
      <c r="D75" s="13">
        <f>VLOOKUP(B75,'pris per selskap'!$D$3:$P$90,13,FALSE)</f>
        <v>277.94651429398954</v>
      </c>
      <c r="E75" s="3"/>
      <c r="F75" s="7">
        <f t="shared" si="10"/>
        <v>86558659.374462813</v>
      </c>
      <c r="G75" s="7">
        <v>0</v>
      </c>
      <c r="H75" s="7">
        <v>0</v>
      </c>
      <c r="I75">
        <v>0</v>
      </c>
      <c r="J75" s="7">
        <f t="shared" si="11"/>
        <v>277.94651429398954</v>
      </c>
      <c r="K75" s="7">
        <f t="shared" si="12"/>
        <v>86558659.374462813</v>
      </c>
      <c r="L75" s="10">
        <f t="shared" si="13"/>
        <v>0</v>
      </c>
      <c r="M75" s="10"/>
      <c r="N75" s="6" t="s">
        <v>127</v>
      </c>
      <c r="O75" s="10">
        <f t="shared" si="14"/>
        <v>0</v>
      </c>
    </row>
    <row r="76" spans="1:15" x14ac:dyDescent="0.25">
      <c r="A76">
        <v>979151950</v>
      </c>
      <c r="B76" s="1" t="s">
        <v>93</v>
      </c>
      <c r="C76">
        <f>VLOOKUP(B76,Table1[[#All],[selskap]:[Sum]],7,FALSE)</f>
        <v>318623</v>
      </c>
      <c r="D76" s="13">
        <f>VLOOKUP(B76,'pris per selskap'!$D$3:$P$90,13,FALSE)</f>
        <v>127.51032856221661</v>
      </c>
      <c r="E76" s="3"/>
      <c r="F76" s="7">
        <f t="shared" si="10"/>
        <v>40627723.417479143</v>
      </c>
      <c r="G76" s="7">
        <v>0</v>
      </c>
      <c r="H76" s="7">
        <v>0</v>
      </c>
      <c r="I76">
        <v>0</v>
      </c>
      <c r="J76" s="7">
        <f t="shared" si="11"/>
        <v>127.51032856221661</v>
      </c>
      <c r="K76" s="7">
        <f t="shared" si="12"/>
        <v>40627723.417479143</v>
      </c>
      <c r="L76" s="10">
        <f t="shared" si="13"/>
        <v>0</v>
      </c>
      <c r="M76" s="10"/>
      <c r="N76" s="6" t="s">
        <v>128</v>
      </c>
      <c r="O76" s="10">
        <f t="shared" si="14"/>
        <v>0</v>
      </c>
    </row>
    <row r="77" spans="1:15" x14ac:dyDescent="0.25">
      <c r="A77">
        <v>979379455</v>
      </c>
      <c r="B77" s="1" t="s">
        <v>94</v>
      </c>
      <c r="C77">
        <f>VLOOKUP(B77,Table1[[#All],[selskap]:[Sum]],7,FALSE)</f>
        <v>45294</v>
      </c>
      <c r="D77" s="13">
        <f>VLOOKUP(B77,'pris per selskap'!$D$3:$P$90,13,FALSE)</f>
        <v>277.94651429398954</v>
      </c>
      <c r="E77" s="3"/>
      <c r="F77" s="7">
        <f t="shared" si="10"/>
        <v>12589309.418431962</v>
      </c>
      <c r="G77" s="7">
        <v>0</v>
      </c>
      <c r="H77" s="7">
        <v>0</v>
      </c>
      <c r="I77">
        <v>0</v>
      </c>
      <c r="J77" s="7">
        <f t="shared" si="11"/>
        <v>277.94651429398954</v>
      </c>
      <c r="K77" s="7">
        <f t="shared" si="12"/>
        <v>12589309.418431962</v>
      </c>
      <c r="L77" s="10">
        <f t="shared" si="13"/>
        <v>0</v>
      </c>
      <c r="M77" s="10"/>
      <c r="N77" s="6" t="s">
        <v>127</v>
      </c>
      <c r="O77" s="10">
        <f t="shared" si="14"/>
        <v>0</v>
      </c>
    </row>
    <row r="78" spans="1:15" x14ac:dyDescent="0.25">
      <c r="A78">
        <v>979399901</v>
      </c>
      <c r="B78" s="1" t="s">
        <v>95</v>
      </c>
      <c r="C78">
        <f>VLOOKUP(B78,Table1[[#All],[selskap]:[Sum]],7,FALSE)</f>
        <v>8625</v>
      </c>
      <c r="D78" s="13">
        <f>VLOOKUP(B78,'pris per selskap'!$D$3:$P$90,13,FALSE)</f>
        <v>795.99473206786627</v>
      </c>
      <c r="E78" s="3"/>
      <c r="F78" s="7">
        <f t="shared" si="10"/>
        <v>4679429.7993570734</v>
      </c>
      <c r="G78" s="7">
        <v>1178380.1422561561</v>
      </c>
      <c r="H78" s="7">
        <v>191153.62247211672</v>
      </c>
      <c r="I78" s="6">
        <v>816491</v>
      </c>
      <c r="J78" s="7">
        <f t="shared" si="11"/>
        <v>350</v>
      </c>
      <c r="K78" s="7">
        <f t="shared" si="12"/>
        <v>3018750</v>
      </c>
      <c r="L78" s="10">
        <f t="shared" si="13"/>
        <v>1660679.7993570734</v>
      </c>
      <c r="M78" s="10"/>
      <c r="N78" s="6" t="s">
        <v>125</v>
      </c>
      <c r="O78" s="10">
        <f t="shared" si="14"/>
        <v>2186024.7647282728</v>
      </c>
    </row>
    <row r="79" spans="1:15" x14ac:dyDescent="0.25">
      <c r="A79">
        <v>979422679</v>
      </c>
      <c r="B79" s="1" t="s">
        <v>96</v>
      </c>
      <c r="C79">
        <f>VLOOKUP(B79,Table1[[#All],[selskap]:[Sum]],7,FALSE)</f>
        <v>339647</v>
      </c>
      <c r="D79" s="13">
        <f>VLOOKUP(B79,'pris per selskap'!$D$3:$P$90,13,FALSE)</f>
        <v>795.99473206786627</v>
      </c>
      <c r="E79" s="3"/>
      <c r="F79" s="7">
        <f t="shared" si="10"/>
        <v>184272951.43353418</v>
      </c>
      <c r="G79" s="7">
        <v>46403858.571232073</v>
      </c>
      <c r="H79" s="7">
        <v>7527507.7578883544</v>
      </c>
      <c r="I79" s="6">
        <v>32152905</v>
      </c>
      <c r="J79" s="7">
        <f t="shared" si="11"/>
        <v>350</v>
      </c>
      <c r="K79" s="7">
        <f t="shared" si="12"/>
        <v>118876450</v>
      </c>
      <c r="L79" s="10">
        <f t="shared" si="13"/>
        <v>65396501.433534175</v>
      </c>
      <c r="M79" s="10"/>
      <c r="N79" s="6" t="s">
        <v>125</v>
      </c>
      <c r="O79" s="10">
        <f t="shared" si="14"/>
        <v>86084271.329120427</v>
      </c>
    </row>
    <row r="80" spans="1:15" x14ac:dyDescent="0.25">
      <c r="A80">
        <v>979497482</v>
      </c>
      <c r="B80" s="1" t="s">
        <v>97</v>
      </c>
      <c r="C80">
        <f>VLOOKUP(B80,Table1[[#All],[selskap]:[Sum]],7,FALSE)</f>
        <v>19401</v>
      </c>
      <c r="D80" s="13">
        <f>VLOOKUP(B80,'pris per selskap'!$D$3:$P$90,13,FALSE)</f>
        <v>730.76472317297566</v>
      </c>
      <c r="E80" s="3"/>
      <c r="F80" s="7">
        <f t="shared" si="10"/>
        <v>10048168.282944625</v>
      </c>
      <c r="G80" s="7">
        <v>2543991.2340362137</v>
      </c>
      <c r="H80" s="7">
        <v>151995.87729806313</v>
      </c>
      <c r="I80" s="6">
        <v>1433411</v>
      </c>
      <c r="J80" s="7">
        <f t="shared" si="11"/>
        <v>350</v>
      </c>
      <c r="K80" s="7">
        <f t="shared" si="12"/>
        <v>6790350</v>
      </c>
      <c r="L80" s="10">
        <f t="shared" si="13"/>
        <v>3257818.2829446252</v>
      </c>
      <c r="M80" s="10"/>
      <c r="N80" s="6" t="s">
        <v>124</v>
      </c>
      <c r="O80" s="10">
        <f t="shared" si="14"/>
        <v>4129398.1113342769</v>
      </c>
    </row>
    <row r="81" spans="1:15" x14ac:dyDescent="0.25">
      <c r="A81">
        <v>980038408</v>
      </c>
      <c r="B81" s="1" t="s">
        <v>98</v>
      </c>
      <c r="C81">
        <f>VLOOKUP(B81,Table1[[#All],[selskap]:[Sum]],7,FALSE)</f>
        <v>213235</v>
      </c>
      <c r="D81" s="13">
        <f>VLOOKUP(B81,'pris per selskap'!$D$3:$P$90,13,FALSE)</f>
        <v>795.99473206786627</v>
      </c>
      <c r="E81" s="3"/>
      <c r="F81" s="7">
        <f t="shared" si="10"/>
        <v>115689061.36532238</v>
      </c>
      <c r="G81" s="7">
        <v>29132972.711187411</v>
      </c>
      <c r="H81" s="7">
        <v>4725871.6159816757</v>
      </c>
      <c r="I81" s="6">
        <v>20186031</v>
      </c>
      <c r="J81" s="7">
        <f t="shared" si="11"/>
        <v>350</v>
      </c>
      <c r="K81" s="7">
        <f t="shared" si="12"/>
        <v>74632250</v>
      </c>
      <c r="L81" s="10">
        <f t="shared" si="13"/>
        <v>41056811.365322381</v>
      </c>
      <c r="M81" s="10"/>
      <c r="N81" s="6" t="s">
        <v>125</v>
      </c>
      <c r="O81" s="10">
        <f t="shared" si="14"/>
        <v>54044875.327169091</v>
      </c>
    </row>
    <row r="82" spans="1:15" x14ac:dyDescent="0.25">
      <c r="A82">
        <v>980234088</v>
      </c>
      <c r="B82" s="1" t="s">
        <v>99</v>
      </c>
      <c r="C82">
        <f>VLOOKUP(B82,Table1[[#All],[selskap]:[Sum]],7,FALSE)</f>
        <v>100642</v>
      </c>
      <c r="D82" s="13">
        <f>VLOOKUP(B82,'pris per selskap'!$D$3:$P$90,13,FALSE)</f>
        <v>711.65504461773367</v>
      </c>
      <c r="E82" s="3"/>
      <c r="F82" s="7">
        <f t="shared" si="10"/>
        <v>51367813.466193631</v>
      </c>
      <c r="G82" s="7">
        <v>12848224.237109795</v>
      </c>
      <c r="H82" s="7">
        <v>613685.29711452127</v>
      </c>
      <c r="I82" s="6">
        <v>6792664</v>
      </c>
      <c r="J82" s="7">
        <f t="shared" si="11"/>
        <v>350</v>
      </c>
      <c r="K82" s="7">
        <f t="shared" si="12"/>
        <v>35224700</v>
      </c>
      <c r="L82" s="10">
        <f t="shared" si="13"/>
        <v>16143113.466193631</v>
      </c>
      <c r="M82" s="10"/>
      <c r="N82" s="6" t="s">
        <v>365</v>
      </c>
      <c r="O82" s="10">
        <f t="shared" si="14"/>
        <v>20254573.534224316</v>
      </c>
    </row>
    <row r="83" spans="1:15" x14ac:dyDescent="0.25">
      <c r="A83">
        <v>980489698</v>
      </c>
      <c r="B83" s="1" t="s">
        <v>100</v>
      </c>
      <c r="C83">
        <f>VLOOKUP(B83,Table1[[#All],[selskap]:[Sum]],7,FALSE)</f>
        <v>1395787</v>
      </c>
      <c r="D83" s="13">
        <f>VLOOKUP(B83,'pris per selskap'!$D$3:$P$90,13,FALSE)</f>
        <v>730.76472317297566</v>
      </c>
      <c r="E83" s="3"/>
      <c r="F83" s="7">
        <f t="shared" si="10"/>
        <v>722906155.59803247</v>
      </c>
      <c r="G83" s="7">
        <v>183025096.26213625</v>
      </c>
      <c r="H83" s="7">
        <v>10935202.803269446</v>
      </c>
      <c r="I83" s="6">
        <v>103125446</v>
      </c>
      <c r="J83" s="7">
        <f t="shared" si="11"/>
        <v>350</v>
      </c>
      <c r="K83" s="7">
        <f t="shared" si="12"/>
        <v>488525450</v>
      </c>
      <c r="L83" s="10">
        <f t="shared" si="13"/>
        <v>234380705.59803247</v>
      </c>
      <c r="M83" s="10"/>
      <c r="N83" s="6" t="s">
        <v>124</v>
      </c>
      <c r="O83" s="10">
        <f t="shared" si="14"/>
        <v>297085745.06540573</v>
      </c>
    </row>
    <row r="84" spans="1:15" x14ac:dyDescent="0.25">
      <c r="A84">
        <v>980824586</v>
      </c>
      <c r="B84" s="1" t="s">
        <v>101</v>
      </c>
      <c r="C84">
        <f>VLOOKUP(B84,Table1[[#All],[selskap]:[Sum]],7,FALSE)</f>
        <v>20105</v>
      </c>
      <c r="D84" s="13">
        <f>VLOOKUP(B84,'pris per selskap'!$D$3:$P$90,13,FALSE)</f>
        <v>277.94651429398954</v>
      </c>
      <c r="E84" s="3"/>
      <c r="F84" s="7">
        <f t="shared" si="10"/>
        <v>5588114.6698806593</v>
      </c>
      <c r="G84" s="7">
        <v>0</v>
      </c>
      <c r="H84" s="7">
        <v>0</v>
      </c>
      <c r="I84">
        <v>0</v>
      </c>
      <c r="J84" s="7">
        <f t="shared" si="11"/>
        <v>277.94651429398954</v>
      </c>
      <c r="K84" s="7">
        <f t="shared" si="12"/>
        <v>5588114.6698806593</v>
      </c>
      <c r="L84" s="10">
        <f t="shared" si="13"/>
        <v>0</v>
      </c>
      <c r="M84" s="10"/>
      <c r="N84" s="6" t="s">
        <v>127</v>
      </c>
      <c r="O84" s="10">
        <f t="shared" si="14"/>
        <v>0</v>
      </c>
    </row>
    <row r="85" spans="1:15" x14ac:dyDescent="0.25">
      <c r="A85">
        <v>982897327</v>
      </c>
      <c r="B85" s="1" t="s">
        <v>102</v>
      </c>
      <c r="C85">
        <f>VLOOKUP(B85,Table1[[#All],[selskap]:[Sum]],7,FALSE)</f>
        <v>26896</v>
      </c>
      <c r="D85" s="13">
        <f>VLOOKUP(B85,'pris per selskap'!$D$3:$P$90,13,FALSE)</f>
        <v>127.51032856221661</v>
      </c>
      <c r="E85" s="3"/>
      <c r="F85" s="7">
        <f t="shared" si="10"/>
        <v>3429517.7970093782</v>
      </c>
      <c r="G85" s="7">
        <v>0</v>
      </c>
      <c r="H85" s="7">
        <v>0</v>
      </c>
      <c r="I85">
        <v>0</v>
      </c>
      <c r="J85" s="7">
        <f t="shared" si="11"/>
        <v>127.51032856221661</v>
      </c>
      <c r="K85" s="7">
        <f t="shared" si="12"/>
        <v>3429517.7970093782</v>
      </c>
      <c r="L85" s="10">
        <f t="shared" si="13"/>
        <v>0</v>
      </c>
      <c r="M85" s="10"/>
      <c r="N85" s="6" t="s">
        <v>128</v>
      </c>
      <c r="O85" s="10">
        <f t="shared" si="14"/>
        <v>0</v>
      </c>
    </row>
    <row r="86" spans="1:15" x14ac:dyDescent="0.25">
      <c r="A86">
        <v>982974011</v>
      </c>
      <c r="B86" s="1" t="s">
        <v>103</v>
      </c>
      <c r="C86">
        <f>VLOOKUP(B86,Table1[[#All],[selskap]:[Sum]],7,FALSE)</f>
        <v>469088</v>
      </c>
      <c r="D86" s="13">
        <f>VLOOKUP(B86,'pris per selskap'!$D$3:$P$90,13,FALSE)</f>
        <v>767.66611431090405</v>
      </c>
      <c r="E86" s="3"/>
      <c r="F86" s="7">
        <f t="shared" si="10"/>
        <v>249475199.1546526</v>
      </c>
      <c r="G86" s="7">
        <v>62914506.478335537</v>
      </c>
      <c r="H86" s="7">
        <v>7549313.5968852043</v>
      </c>
      <c r="I86" s="6">
        <v>40163943</v>
      </c>
      <c r="J86" s="7">
        <f t="shared" si="11"/>
        <v>350</v>
      </c>
      <c r="K86" s="7">
        <f t="shared" si="12"/>
        <v>164180800</v>
      </c>
      <c r="L86" s="10">
        <f t="shared" si="13"/>
        <v>85294399.154652596</v>
      </c>
      <c r="M86" s="10"/>
      <c r="N86" s="6" t="s">
        <v>366</v>
      </c>
      <c r="O86" s="10">
        <f t="shared" si="14"/>
        <v>110627763.07522073</v>
      </c>
    </row>
    <row r="87" spans="1:15" x14ac:dyDescent="0.25">
      <c r="A87">
        <v>985411131</v>
      </c>
      <c r="B87" s="1" t="s">
        <v>104</v>
      </c>
      <c r="C87">
        <f>VLOOKUP(B87,Table1[[#All],[selskap]:[Sum]],7,FALSE)</f>
        <v>76182</v>
      </c>
      <c r="D87" s="13">
        <f>VLOOKUP(B87,'pris per selskap'!$D$3:$P$90,13,FALSE)</f>
        <v>127.51032856221661</v>
      </c>
      <c r="E87" s="3"/>
      <c r="F87" s="7">
        <f t="shared" si="10"/>
        <v>9713991.8505267855</v>
      </c>
      <c r="G87" s="7">
        <v>0</v>
      </c>
      <c r="H87" s="7">
        <v>0</v>
      </c>
      <c r="I87">
        <v>0</v>
      </c>
      <c r="J87" s="7">
        <f t="shared" si="11"/>
        <v>127.51032856221661</v>
      </c>
      <c r="K87" s="7">
        <f t="shared" si="12"/>
        <v>9713991.8505267855</v>
      </c>
      <c r="L87" s="10">
        <f t="shared" si="13"/>
        <v>0</v>
      </c>
      <c r="M87" s="10"/>
      <c r="N87" s="6" t="s">
        <v>128</v>
      </c>
      <c r="O87" s="10">
        <f t="shared" si="14"/>
        <v>0</v>
      </c>
    </row>
    <row r="88" spans="1:15" x14ac:dyDescent="0.25">
      <c r="A88">
        <v>986347801</v>
      </c>
      <c r="B88" s="1" t="s">
        <v>105</v>
      </c>
      <c r="C88">
        <f>VLOOKUP(B88,Table1[[#All],[selskap]:[Sum]],7,FALSE)</f>
        <v>31197</v>
      </c>
      <c r="D88" s="13">
        <f>VLOOKUP(B88,'pris per selskap'!$D$3:$P$90,13,FALSE)</f>
        <v>127.51032856221661</v>
      </c>
      <c r="E88" s="3"/>
      <c r="F88" s="7">
        <f t="shared" si="10"/>
        <v>3977939.7201554719</v>
      </c>
      <c r="G88" s="7">
        <v>0</v>
      </c>
      <c r="H88" s="7">
        <v>0</v>
      </c>
      <c r="I88">
        <v>0</v>
      </c>
      <c r="J88" s="7">
        <f t="shared" si="11"/>
        <v>127.51032856221661</v>
      </c>
      <c r="K88" s="7">
        <f t="shared" si="12"/>
        <v>3977939.7201554719</v>
      </c>
      <c r="L88" s="10">
        <f t="shared" si="13"/>
        <v>0</v>
      </c>
      <c r="M88" s="10"/>
      <c r="N88" s="6" t="s">
        <v>128</v>
      </c>
      <c r="O88" s="10">
        <f t="shared" si="14"/>
        <v>0</v>
      </c>
    </row>
    <row r="89" spans="1:15" x14ac:dyDescent="0.25">
      <c r="A89">
        <v>987059729</v>
      </c>
      <c r="B89" s="1" t="s">
        <v>106</v>
      </c>
      <c r="C89">
        <f>VLOOKUP(B89,Table1[[#All],[selskap]:[Sum]],7,FALSE)</f>
        <v>1031</v>
      </c>
      <c r="D89" s="13">
        <f>VLOOKUP(B89,'pris per selskap'!$D$3:$P$90,13,FALSE)</f>
        <v>609.47081114240882</v>
      </c>
      <c r="E89" s="3"/>
      <c r="F89" s="7">
        <f t="shared" si="10"/>
        <v>484773.19026687648</v>
      </c>
      <c r="G89" s="7">
        <v>112522.21602094696</v>
      </c>
      <c r="H89" s="7">
        <v>0</v>
      </c>
      <c r="I89" s="6">
        <v>31069</v>
      </c>
      <c r="J89" s="7">
        <f t="shared" si="11"/>
        <v>350</v>
      </c>
      <c r="K89" s="7">
        <f t="shared" si="12"/>
        <v>360850</v>
      </c>
      <c r="L89" s="10">
        <f t="shared" si="13"/>
        <v>123923.19026687648</v>
      </c>
      <c r="M89" s="10"/>
      <c r="N89" s="6" t="s">
        <v>126</v>
      </c>
      <c r="O89" s="10">
        <f t="shared" si="14"/>
        <v>143591.21602094697</v>
      </c>
    </row>
    <row r="90" spans="1:15" x14ac:dyDescent="0.25">
      <c r="A90">
        <v>987626844</v>
      </c>
      <c r="B90" s="1" t="s">
        <v>107</v>
      </c>
      <c r="C90">
        <f>VLOOKUP(B90,Table1[[#All],[selskap]:[Sum]],7,FALSE)</f>
        <v>30467</v>
      </c>
      <c r="D90" s="13">
        <f>VLOOKUP(B90,'pris per selskap'!$D$3:$P$90,13,FALSE)</f>
        <v>721.0100826881154</v>
      </c>
      <c r="E90" s="3"/>
      <c r="F90" s="7">
        <f t="shared" si="10"/>
        <v>15662228.836150296</v>
      </c>
      <c r="G90" s="7">
        <v>3939273.6986780143</v>
      </c>
      <c r="H90" s="7">
        <v>214193.65443050489</v>
      </c>
      <c r="I90" s="6">
        <v>2151318</v>
      </c>
      <c r="J90" s="7">
        <f t="shared" si="11"/>
        <v>350</v>
      </c>
      <c r="K90" s="7">
        <f t="shared" si="12"/>
        <v>10663450</v>
      </c>
      <c r="L90" s="10">
        <f t="shared" si="13"/>
        <v>4998778.836150296</v>
      </c>
      <c r="M90" s="10" t="s">
        <v>49</v>
      </c>
      <c r="N90" s="6" t="s">
        <v>366</v>
      </c>
      <c r="O90" s="10">
        <f t="shared" si="14"/>
        <v>6304785.3531085197</v>
      </c>
    </row>
    <row r="91" spans="1:15" x14ac:dyDescent="0.25">
      <c r="A91">
        <v>988807648</v>
      </c>
      <c r="B91" s="1" t="s">
        <v>108</v>
      </c>
      <c r="C91">
        <f>VLOOKUP(B91,Table1[[#All],[selskap]:[Sum]],7,FALSE)</f>
        <v>164863</v>
      </c>
      <c r="D91" s="13">
        <f>VLOOKUP(B91,'pris per selskap'!$D$3:$P$90,13,FALSE)</f>
        <v>261.83737869104215</v>
      </c>
      <c r="E91" s="3"/>
      <c r="F91" s="7">
        <f t="shared" si="10"/>
        <v>43167295.763141282</v>
      </c>
      <c r="G91" s="7">
        <v>0</v>
      </c>
      <c r="H91" s="7">
        <v>0</v>
      </c>
      <c r="I91">
        <v>0</v>
      </c>
      <c r="J91" s="7">
        <f t="shared" si="11"/>
        <v>261.83737869104215</v>
      </c>
      <c r="K91" s="7">
        <f t="shared" si="12"/>
        <v>43167295.763141282</v>
      </c>
      <c r="L91" s="10">
        <f t="shared" si="13"/>
        <v>0</v>
      </c>
      <c r="M91" s="10"/>
      <c r="N91" s="6" t="s">
        <v>367</v>
      </c>
      <c r="O91" s="10">
        <f t="shared" si="14"/>
        <v>0</v>
      </c>
    </row>
    <row r="92" spans="1:15" x14ac:dyDescent="0.25">
      <c r="A92">
        <v>997712099</v>
      </c>
      <c r="B92" s="1" t="s">
        <v>109</v>
      </c>
      <c r="C92">
        <f>VLOOKUP(B92,Table1[[#All],[selskap]:[Sum]],7,FALSE)</f>
        <v>2058</v>
      </c>
      <c r="D92" s="13">
        <f>VLOOKUP(B92,'pris per selskap'!$D$3:$P$90,13,FALSE)</f>
        <v>730.76472317297566</v>
      </c>
      <c r="E92" s="3"/>
      <c r="F92" s="7">
        <f t="shared" si="10"/>
        <v>1065879.5583887445</v>
      </c>
      <c r="G92" s="7">
        <v>269858.97426145704</v>
      </c>
      <c r="H92" s="7">
        <v>16123.267639782163</v>
      </c>
      <c r="I92" s="6">
        <v>152052</v>
      </c>
      <c r="J92" s="7">
        <f t="shared" si="11"/>
        <v>350</v>
      </c>
      <c r="K92" s="7">
        <f t="shared" si="12"/>
        <v>720300</v>
      </c>
      <c r="L92" s="10">
        <f t="shared" si="13"/>
        <v>345579.55838874448</v>
      </c>
      <c r="M92" s="10"/>
      <c r="N92" s="6" t="s">
        <v>124</v>
      </c>
      <c r="O92" s="10">
        <f t="shared" si="14"/>
        <v>438034.24190123921</v>
      </c>
    </row>
    <row r="93" spans="1:15" x14ac:dyDescent="0.25">
      <c r="A93">
        <v>998509289</v>
      </c>
      <c r="B93" t="s">
        <v>110</v>
      </c>
      <c r="C93">
        <f>VLOOKUP(B93,Table1[[#All],[selskap]:[Sum]],7,FALSE)</f>
        <v>5629</v>
      </c>
      <c r="D93" s="13">
        <f>VLOOKUP(B93,'pris per selskap'!$D$3:$P$90,13,FALSE)</f>
        <v>795.99473206786627</v>
      </c>
      <c r="E93" s="3"/>
      <c r="F93" s="7">
        <f t="shared" si="10"/>
        <v>3053972.0063282284</v>
      </c>
      <c r="G93" s="7">
        <v>769055.2835663656</v>
      </c>
      <c r="H93" s="7">
        <v>124754.05691542558</v>
      </c>
      <c r="I93" s="6">
        <v>532873</v>
      </c>
      <c r="J93" s="7">
        <f t="shared" si="11"/>
        <v>350</v>
      </c>
      <c r="K93" s="7">
        <f t="shared" si="12"/>
        <v>1970150</v>
      </c>
      <c r="L93" s="10">
        <f t="shared" si="13"/>
        <v>1083822.0063282284</v>
      </c>
      <c r="M93" s="10"/>
      <c r="N93" s="6" t="s">
        <v>125</v>
      </c>
      <c r="O93" s="10">
        <f t="shared" si="14"/>
        <v>1426682.3404817912</v>
      </c>
    </row>
    <row r="94" spans="1:15" x14ac:dyDescent="0.25">
      <c r="D94" s="13"/>
      <c r="E94" s="3"/>
      <c r="F94" s="7"/>
      <c r="G94" s="7"/>
      <c r="H94" s="7"/>
      <c r="I94" s="7"/>
      <c r="J94" s="7"/>
      <c r="K94" s="7"/>
      <c r="L94" s="10"/>
      <c r="M94" s="10"/>
      <c r="N94" s="6"/>
    </row>
    <row r="95" spans="1:15" x14ac:dyDescent="0.25">
      <c r="D95" s="13"/>
      <c r="E95" s="3"/>
      <c r="F95" s="7"/>
      <c r="G95" s="7"/>
      <c r="H95" s="7"/>
      <c r="I95" s="7"/>
      <c r="J95" s="7"/>
      <c r="K95" s="7"/>
      <c r="L95" s="10"/>
      <c r="M95" s="10"/>
      <c r="N95" s="6"/>
    </row>
    <row r="96" spans="1:15" x14ac:dyDescent="0.25">
      <c r="D96" s="13"/>
      <c r="E96" s="3"/>
      <c r="F96" s="7"/>
      <c r="G96" s="7"/>
      <c r="H96" s="7"/>
      <c r="I96" s="7"/>
      <c r="J96" s="7"/>
      <c r="K96" s="7"/>
      <c r="L96" s="10"/>
      <c r="M96" s="10"/>
      <c r="N96" s="6"/>
    </row>
    <row r="97" spans="5:14" x14ac:dyDescent="0.25">
      <c r="E97" s="3"/>
      <c r="F97" s="4"/>
      <c r="J97" s="4"/>
      <c r="M97" s="10"/>
      <c r="N97" s="6"/>
    </row>
  </sheetData>
  <autoFilter ref="A7:O93" xr:uid="{8CE3C488-BC81-4E72-9169-437D806D6E53}"/>
  <phoneticPr fontId="10" type="noConversion"/>
  <pageMargins left="0.75" right="0.75" top="0.75" bottom="0.5" header="0.5" footer="0.7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7"/>
  <dimension ref="A1:P98"/>
  <sheetViews>
    <sheetView tabSelected="1" workbookViewId="0">
      <selection activeCell="Q1" sqref="Q1:V1048576"/>
    </sheetView>
    <sheetView workbookViewId="1">
      <selection activeCell="E42" sqref="E42"/>
    </sheetView>
  </sheetViews>
  <sheetFormatPr baseColWidth="10" defaultColWidth="9.140625" defaultRowHeight="15" x14ac:dyDescent="0.25"/>
  <cols>
    <col min="1" max="1" width="14" bestFit="1" customWidth="1"/>
    <col min="2" max="2" width="10" bestFit="1" customWidth="1"/>
    <col min="3" max="3" width="7" customWidth="1"/>
    <col min="4" max="4" width="33" bestFit="1" customWidth="1"/>
    <col min="5" max="8" width="8" bestFit="1" customWidth="1"/>
    <col min="9" max="9" width="8.85546875" bestFit="1" customWidth="1"/>
    <col min="10" max="10" width="8.85546875" customWidth="1"/>
    <col min="11" max="15" width="7.28515625" customWidth="1"/>
    <col min="16" max="16" width="9.140625" bestFit="1" customWidth="1"/>
    <col min="17" max="17" width="12.28515625" bestFit="1" customWidth="1"/>
    <col min="18" max="18" width="7.42578125" bestFit="1" customWidth="1"/>
    <col min="19" max="19" width="8" bestFit="1" customWidth="1"/>
    <col min="20" max="20" width="14.28515625" bestFit="1" customWidth="1"/>
    <col min="21" max="21" width="9.42578125" bestFit="1" customWidth="1"/>
    <col min="22" max="22" width="28.28515625" bestFit="1" customWidth="1"/>
    <col min="23" max="23" width="24.85546875" bestFit="1" customWidth="1"/>
    <col min="24" max="24" width="11.7109375" bestFit="1" customWidth="1"/>
    <col min="25" max="25" width="14.85546875" bestFit="1" customWidth="1"/>
    <col min="26" max="26" width="15.42578125" bestFit="1" customWidth="1"/>
    <col min="27" max="27" width="21.28515625" bestFit="1" customWidth="1"/>
    <col min="28" max="28" width="16.7109375" bestFit="1" customWidth="1"/>
    <col min="29" max="29" width="29.42578125" bestFit="1" customWidth="1"/>
    <col min="30" max="30" width="31" bestFit="1" customWidth="1"/>
    <col min="31" max="31" width="15.42578125" bestFit="1" customWidth="1"/>
    <col min="32" max="32" width="15.28515625" bestFit="1" customWidth="1"/>
    <col min="33" max="33" width="10.5703125" bestFit="1" customWidth="1"/>
    <col min="34" max="34" width="8.42578125" bestFit="1" customWidth="1"/>
    <col min="35" max="35" width="20.7109375" bestFit="1" customWidth="1"/>
    <col min="36" max="36" width="12.140625" bestFit="1" customWidth="1"/>
    <col min="37" max="37" width="7.7109375" bestFit="1" customWidth="1"/>
    <col min="38" max="38" width="26.7109375" bestFit="1" customWidth="1"/>
    <col min="39" max="39" width="8.7109375" bestFit="1" customWidth="1"/>
    <col min="40" max="40" width="8.28515625" bestFit="1" customWidth="1"/>
    <col min="41" max="41" width="8.85546875" bestFit="1" customWidth="1"/>
    <col min="42" max="42" width="11.7109375" bestFit="1" customWidth="1"/>
    <col min="43" max="43" width="32.28515625" bestFit="1" customWidth="1"/>
    <col min="44" max="44" width="9.140625" bestFit="1" customWidth="1"/>
    <col min="45" max="45" width="11.28515625" bestFit="1" customWidth="1"/>
    <col min="46" max="46" width="14.42578125" bestFit="1" customWidth="1"/>
    <col min="47" max="47" width="12.5703125" bestFit="1" customWidth="1"/>
    <col min="48" max="48" width="22.140625" bestFit="1" customWidth="1"/>
    <col min="49" max="49" width="17.42578125" bestFit="1" customWidth="1"/>
    <col min="50" max="50" width="20" bestFit="1" customWidth="1"/>
    <col min="51" max="51" width="13" bestFit="1" customWidth="1"/>
    <col min="52" max="52" width="20.140625" bestFit="1" customWidth="1"/>
    <col min="53" max="54" width="17.7109375" bestFit="1" customWidth="1"/>
    <col min="55" max="55" width="15.140625" bestFit="1" customWidth="1"/>
    <col min="56" max="56" width="20.7109375" bestFit="1" customWidth="1"/>
    <col min="57" max="57" width="10.7109375" bestFit="1" customWidth="1"/>
    <col min="58" max="58" width="9.7109375" bestFit="1" customWidth="1"/>
    <col min="59" max="59" width="17.7109375" bestFit="1" customWidth="1"/>
    <col min="60" max="60" width="21.140625" bestFit="1" customWidth="1"/>
    <col min="61" max="61" width="15.140625" bestFit="1" customWidth="1"/>
    <col min="62" max="62" width="9.7109375" bestFit="1" customWidth="1"/>
    <col min="63" max="63" width="12.7109375" bestFit="1" customWidth="1"/>
    <col min="64" max="64" width="20.140625" bestFit="1" customWidth="1"/>
    <col min="65" max="65" width="11.85546875" bestFit="1" customWidth="1"/>
    <col min="66" max="66" width="18.28515625" bestFit="1" customWidth="1"/>
    <col min="67" max="67" width="15.42578125" bestFit="1" customWidth="1"/>
    <col min="68" max="68" width="10.28515625" bestFit="1" customWidth="1"/>
    <col min="69" max="69" width="22.7109375" bestFit="1" customWidth="1"/>
    <col min="70" max="70" width="10.140625" bestFit="1" customWidth="1"/>
    <col min="71" max="71" width="21.7109375" bestFit="1" customWidth="1"/>
    <col min="72" max="72" width="25.7109375" bestFit="1" customWidth="1"/>
    <col min="73" max="73" width="17.7109375" bestFit="1" customWidth="1"/>
    <col min="74" max="74" width="14.85546875" bestFit="1" customWidth="1"/>
    <col min="75" max="75" width="12.7109375" bestFit="1" customWidth="1"/>
    <col min="76" max="76" width="12.28515625" bestFit="1" customWidth="1"/>
    <col min="77" max="77" width="28.85546875" bestFit="1" customWidth="1"/>
    <col min="78" max="78" width="9.85546875" bestFit="1" customWidth="1"/>
    <col min="79" max="79" width="26.140625" bestFit="1" customWidth="1"/>
    <col min="80" max="80" width="20.28515625" bestFit="1" customWidth="1"/>
    <col min="81" max="81" width="10.85546875" bestFit="1" customWidth="1"/>
    <col min="82" max="82" width="16.85546875" bestFit="1" customWidth="1"/>
    <col min="83" max="83" width="9" bestFit="1" customWidth="1"/>
    <col min="84" max="84" width="8" bestFit="1" customWidth="1"/>
    <col min="85" max="85" width="8.85546875" bestFit="1" customWidth="1"/>
  </cols>
  <sheetData>
    <row r="1" spans="1:16" x14ac:dyDescent="0.25">
      <c r="I1" s="18" t="s">
        <v>111</v>
      </c>
      <c r="J1" s="18"/>
      <c r="K1" s="19">
        <f>Forutsetninger!B3</f>
        <v>730.76472317297566</v>
      </c>
      <c r="L1" s="19">
        <f>Forutsetninger!C3</f>
        <v>795.99473206786627</v>
      </c>
      <c r="M1" s="19">
        <f>Forutsetninger!F3</f>
        <v>609.47081114240882</v>
      </c>
      <c r="N1" s="19">
        <f>Forutsetninger!D3</f>
        <v>277.94651429398954</v>
      </c>
      <c r="O1" s="19">
        <f>Forutsetninger!E3</f>
        <v>127.51032856221661</v>
      </c>
    </row>
    <row r="2" spans="1:16" x14ac:dyDescent="0.25">
      <c r="E2" s="44" t="s">
        <v>112</v>
      </c>
      <c r="F2" s="44"/>
      <c r="G2" s="44"/>
      <c r="H2" s="44"/>
      <c r="I2" s="44"/>
      <c r="J2" s="44"/>
      <c r="K2" s="44" t="s">
        <v>113</v>
      </c>
      <c r="L2" s="44"/>
      <c r="M2" s="44"/>
      <c r="N2" s="44"/>
      <c r="O2" s="44"/>
    </row>
    <row r="3" spans="1:16" s="17" customFormat="1" ht="45" x14ac:dyDescent="0.25">
      <c r="A3" s="17" t="s">
        <v>114</v>
      </c>
      <c r="B3" s="17" t="s">
        <v>115</v>
      </c>
      <c r="C3" s="17" t="s">
        <v>116</v>
      </c>
      <c r="D3" s="17" t="s">
        <v>117</v>
      </c>
      <c r="E3" s="17" t="s">
        <v>118</v>
      </c>
      <c r="F3" s="17" t="s">
        <v>119</v>
      </c>
      <c r="G3" s="17" t="s">
        <v>120</v>
      </c>
      <c r="H3" s="17" t="s">
        <v>121</v>
      </c>
      <c r="I3" s="17" t="s">
        <v>122</v>
      </c>
      <c r="J3" s="17" t="s">
        <v>123</v>
      </c>
      <c r="K3" s="17" t="s">
        <v>124</v>
      </c>
      <c r="L3" s="17" t="s">
        <v>125</v>
      </c>
      <c r="M3" s="17" t="s">
        <v>126</v>
      </c>
      <c r="N3" s="17" t="s">
        <v>127</v>
      </c>
      <c r="O3" s="17" t="s">
        <v>128</v>
      </c>
      <c r="P3" s="17" t="s">
        <v>129</v>
      </c>
    </row>
    <row r="4" spans="1:16" x14ac:dyDescent="0.25">
      <c r="A4" t="s">
        <v>146</v>
      </c>
      <c r="B4" t="s">
        <v>147</v>
      </c>
      <c r="C4">
        <v>2023</v>
      </c>
      <c r="D4" t="s">
        <v>27</v>
      </c>
      <c r="F4">
        <v>13735</v>
      </c>
      <c r="J4">
        <f>SUM(Table1[[#This Row],[NO1_A_MWh]:[NO4_A_MWh]])</f>
        <v>13735</v>
      </c>
      <c r="K4" s="2">
        <f>E4/$J4</f>
        <v>0</v>
      </c>
      <c r="L4" s="2">
        <f t="shared" ref="L4:L6" si="0">F4/$J4</f>
        <v>1</v>
      </c>
      <c r="M4" s="2">
        <f t="shared" ref="M4:M6" si="1">G4/$J4</f>
        <v>0</v>
      </c>
      <c r="N4" s="2">
        <f t="shared" ref="N4:N6" si="2">H4/$J4</f>
        <v>0</v>
      </c>
      <c r="O4" s="2">
        <f t="shared" ref="O4:O6" si="3">I4/$J4</f>
        <v>0</v>
      </c>
      <c r="P4" s="4">
        <f>SUMPRODUCT(K4:O4,$K$1:$O$1)</f>
        <v>795.99473206786627</v>
      </c>
    </row>
    <row r="5" spans="1:16" x14ac:dyDescent="0.25">
      <c r="A5" t="s">
        <v>228</v>
      </c>
      <c r="B5" t="s">
        <v>229</v>
      </c>
      <c r="C5">
        <v>2023</v>
      </c>
      <c r="D5" t="s">
        <v>73</v>
      </c>
      <c r="I5">
        <v>29891</v>
      </c>
      <c r="J5">
        <f>SUM(Table1[[#This Row],[NO1_A_MWh]:[NO4_A_MWh]])</f>
        <v>29891</v>
      </c>
      <c r="K5" s="2">
        <f t="shared" ref="K5:K6" si="4">E5/$J5</f>
        <v>0</v>
      </c>
      <c r="L5" s="2">
        <f>F5/$J5</f>
        <v>0</v>
      </c>
      <c r="M5" s="2">
        <f t="shared" si="1"/>
        <v>0</v>
      </c>
      <c r="N5" s="2">
        <f t="shared" si="2"/>
        <v>0</v>
      </c>
      <c r="O5" s="2">
        <f t="shared" si="3"/>
        <v>1</v>
      </c>
      <c r="P5" s="4">
        <f t="shared" ref="P5:P68" si="5">SUMPRODUCT(K5:O5,$K$1:$O$1)</f>
        <v>127.51032856221661</v>
      </c>
    </row>
    <row r="6" spans="1:16" x14ac:dyDescent="0.25">
      <c r="A6" t="s">
        <v>204</v>
      </c>
      <c r="B6" t="s">
        <v>205</v>
      </c>
      <c r="C6">
        <v>2023</v>
      </c>
      <c r="D6" t="s">
        <v>58</v>
      </c>
      <c r="I6">
        <v>22079</v>
      </c>
      <c r="J6">
        <f>SUM(Table1[[#This Row],[NO1_A_MWh]:[NO4_A_MWh]])</f>
        <v>22079</v>
      </c>
      <c r="K6" s="2">
        <f t="shared" si="4"/>
        <v>0</v>
      </c>
      <c r="L6" s="2">
        <f t="shared" si="0"/>
        <v>0</v>
      </c>
      <c r="M6" s="2">
        <f t="shared" si="1"/>
        <v>0</v>
      </c>
      <c r="N6" s="2">
        <f t="shared" si="2"/>
        <v>0</v>
      </c>
      <c r="O6" s="2">
        <f t="shared" si="3"/>
        <v>1</v>
      </c>
      <c r="P6" s="4">
        <f t="shared" si="5"/>
        <v>127.51032856221661</v>
      </c>
    </row>
    <row r="7" spans="1:16" x14ac:dyDescent="0.25">
      <c r="A7" t="s">
        <v>269</v>
      </c>
      <c r="B7" t="s">
        <v>270</v>
      </c>
      <c r="C7">
        <v>2023</v>
      </c>
      <c r="D7" t="s">
        <v>93</v>
      </c>
      <c r="I7">
        <v>318623</v>
      </c>
      <c r="J7">
        <f>SUM(Table1[[#This Row],[NO1_A_MWh]:[NO4_A_MWh]])</f>
        <v>318623</v>
      </c>
      <c r="K7" s="2">
        <f>E7/$J7</f>
        <v>0</v>
      </c>
      <c r="L7" s="2">
        <f t="shared" ref="L7:O7" si="6">F7/$J7</f>
        <v>0</v>
      </c>
      <c r="M7" s="2">
        <f t="shared" si="6"/>
        <v>0</v>
      </c>
      <c r="N7" s="2">
        <f t="shared" si="6"/>
        <v>0</v>
      </c>
      <c r="O7" s="2">
        <f t="shared" si="6"/>
        <v>1</v>
      </c>
      <c r="P7" s="4">
        <f>SUMPRODUCT(K7:O7,$K$1:$O$1)</f>
        <v>127.51032856221661</v>
      </c>
    </row>
    <row r="8" spans="1:16" x14ac:dyDescent="0.25">
      <c r="A8" t="s">
        <v>158</v>
      </c>
      <c r="B8" t="s">
        <v>159</v>
      </c>
      <c r="C8">
        <v>2023</v>
      </c>
      <c r="D8" t="s">
        <v>33</v>
      </c>
      <c r="E8">
        <v>9658</v>
      </c>
      <c r="J8">
        <f>SUM(Table1[[#This Row],[NO1_A_MWh]:[NO4_A_MWh]])</f>
        <v>9658</v>
      </c>
      <c r="K8" s="2">
        <f t="shared" ref="K8:K71" si="7">E8/$J8</f>
        <v>1</v>
      </c>
      <c r="L8" s="2">
        <f t="shared" ref="L8:L71" si="8">F8/$J8</f>
        <v>0</v>
      </c>
      <c r="M8" s="2">
        <f t="shared" ref="M8:M71" si="9">G8/$J8</f>
        <v>0</v>
      </c>
      <c r="N8" s="2">
        <f t="shared" ref="N8:N71" si="10">H8/$J8</f>
        <v>0</v>
      </c>
      <c r="O8" s="2">
        <f t="shared" ref="O8:O71" si="11">I8/$J8</f>
        <v>0</v>
      </c>
      <c r="P8" s="4">
        <f t="shared" si="5"/>
        <v>730.76472317297566</v>
      </c>
    </row>
    <row r="9" spans="1:16" x14ac:dyDescent="0.25">
      <c r="A9" t="s">
        <v>257</v>
      </c>
      <c r="B9" t="s">
        <v>258</v>
      </c>
      <c r="C9">
        <v>2023</v>
      </c>
      <c r="D9" t="s">
        <v>86</v>
      </c>
      <c r="I9">
        <v>54038</v>
      </c>
      <c r="J9">
        <f>SUM(Table1[[#This Row],[NO1_A_MWh]:[NO4_A_MWh]])</f>
        <v>54038</v>
      </c>
      <c r="K9" s="2">
        <f t="shared" si="7"/>
        <v>0</v>
      </c>
      <c r="L9" s="2">
        <f t="shared" si="8"/>
        <v>0</v>
      </c>
      <c r="M9" s="2">
        <f t="shared" si="9"/>
        <v>0</v>
      </c>
      <c r="N9" s="2">
        <f t="shared" si="10"/>
        <v>0</v>
      </c>
      <c r="O9" s="2">
        <f t="shared" si="11"/>
        <v>1</v>
      </c>
      <c r="P9" s="4">
        <f>SUMPRODUCT(K9:O9,$K$1:$O$1)</f>
        <v>127.51032856221661</v>
      </c>
    </row>
    <row r="10" spans="1:16" x14ac:dyDescent="0.25">
      <c r="A10" t="s">
        <v>242</v>
      </c>
      <c r="B10" t="s">
        <v>243</v>
      </c>
      <c r="C10">
        <v>2023</v>
      </c>
      <c r="D10" t="s">
        <v>80</v>
      </c>
      <c r="I10">
        <v>1490</v>
      </c>
      <c r="J10">
        <f>SUM(Table1[[#This Row],[NO1_A_MWh]:[NO4_A_MWh]])</f>
        <v>1490</v>
      </c>
      <c r="K10" s="2">
        <f t="shared" si="7"/>
        <v>0</v>
      </c>
      <c r="L10" s="2">
        <f t="shared" si="8"/>
        <v>0</v>
      </c>
      <c r="M10" s="2">
        <f t="shared" si="9"/>
        <v>0</v>
      </c>
      <c r="N10" s="2">
        <f t="shared" si="10"/>
        <v>0</v>
      </c>
      <c r="O10" s="2">
        <f t="shared" si="11"/>
        <v>1</v>
      </c>
      <c r="P10" s="4">
        <f t="shared" si="5"/>
        <v>127.51032856221661</v>
      </c>
    </row>
    <row r="11" spans="1:16" x14ac:dyDescent="0.25">
      <c r="A11" t="s">
        <v>263</v>
      </c>
      <c r="B11" t="s">
        <v>264</v>
      </c>
      <c r="C11">
        <v>2023</v>
      </c>
      <c r="D11" t="s">
        <v>90</v>
      </c>
      <c r="F11">
        <v>16625</v>
      </c>
      <c r="G11">
        <v>321707</v>
      </c>
      <c r="H11">
        <v>51873</v>
      </c>
      <c r="I11">
        <v>0</v>
      </c>
      <c r="J11">
        <f>SUM(Table1[[#This Row],[NO1_A_MWh]:[NO4_A_MWh]])</f>
        <v>390205</v>
      </c>
      <c r="K11" s="2">
        <f t="shared" si="7"/>
        <v>0</v>
      </c>
      <c r="L11" s="2">
        <f t="shared" si="8"/>
        <v>4.2605809766661111E-2</v>
      </c>
      <c r="M11" s="2">
        <f t="shared" si="9"/>
        <v>0.82445637549493211</v>
      </c>
      <c r="N11" s="2">
        <f t="shared" si="10"/>
        <v>0.13293781473840674</v>
      </c>
      <c r="O11" s="2">
        <f t="shared" si="11"/>
        <v>0</v>
      </c>
      <c r="P11" s="4">
        <f t="shared" si="5"/>
        <v>573.3456982785749</v>
      </c>
    </row>
    <row r="12" spans="1:16" x14ac:dyDescent="0.25">
      <c r="A12" t="s">
        <v>210</v>
      </c>
      <c r="B12" t="s">
        <v>211</v>
      </c>
      <c r="C12">
        <v>2023</v>
      </c>
      <c r="D12" t="s">
        <v>62</v>
      </c>
      <c r="G12">
        <v>8525</v>
      </c>
      <c r="J12">
        <f>SUM(Table1[[#This Row],[NO1_A_MWh]:[NO4_A_MWh]])</f>
        <v>8525</v>
      </c>
      <c r="K12" s="2">
        <f t="shared" si="7"/>
        <v>0</v>
      </c>
      <c r="L12" s="2">
        <f t="shared" si="8"/>
        <v>0</v>
      </c>
      <c r="M12" s="2">
        <f t="shared" si="9"/>
        <v>1</v>
      </c>
      <c r="N12" s="2">
        <f t="shared" si="10"/>
        <v>0</v>
      </c>
      <c r="O12" s="2">
        <f t="shared" si="11"/>
        <v>0</v>
      </c>
      <c r="P12" s="4">
        <f t="shared" si="5"/>
        <v>609.47081114240882</v>
      </c>
    </row>
    <row r="13" spans="1:16" x14ac:dyDescent="0.25">
      <c r="A13" t="s">
        <v>202</v>
      </c>
      <c r="B13" t="s">
        <v>203</v>
      </c>
      <c r="C13">
        <v>2023</v>
      </c>
      <c r="D13" t="s">
        <v>57</v>
      </c>
      <c r="F13">
        <v>5638</v>
      </c>
      <c r="J13">
        <f>SUM(Table1[[#This Row],[NO1_A_MWh]:[NO4_A_MWh]])</f>
        <v>5638</v>
      </c>
      <c r="K13" s="2">
        <f t="shared" si="7"/>
        <v>0</v>
      </c>
      <c r="L13" s="2">
        <f t="shared" si="8"/>
        <v>1</v>
      </c>
      <c r="M13" s="2">
        <f t="shared" si="9"/>
        <v>0</v>
      </c>
      <c r="N13" s="2">
        <f t="shared" si="10"/>
        <v>0</v>
      </c>
      <c r="O13" s="2">
        <f t="shared" si="11"/>
        <v>0</v>
      </c>
      <c r="P13" s="4">
        <f t="shared" si="5"/>
        <v>795.99473206786627</v>
      </c>
    </row>
    <row r="14" spans="1:16" x14ac:dyDescent="0.25">
      <c r="A14" t="s">
        <v>214</v>
      </c>
      <c r="B14" t="s">
        <v>215</v>
      </c>
      <c r="C14">
        <v>2023</v>
      </c>
      <c r="D14" t="s">
        <v>64</v>
      </c>
      <c r="F14">
        <v>3796</v>
      </c>
      <c r="J14">
        <f>SUM(Table1[[#This Row],[NO1_A_MWh]:[NO4_A_MWh]])</f>
        <v>3796</v>
      </c>
      <c r="K14" s="2">
        <f t="shared" si="7"/>
        <v>0</v>
      </c>
      <c r="L14" s="2">
        <f t="shared" si="8"/>
        <v>1</v>
      </c>
      <c r="M14" s="2">
        <f t="shared" si="9"/>
        <v>0</v>
      </c>
      <c r="N14" s="2">
        <f t="shared" si="10"/>
        <v>0</v>
      </c>
      <c r="O14" s="2">
        <f t="shared" si="11"/>
        <v>0</v>
      </c>
      <c r="P14" s="4">
        <f t="shared" si="5"/>
        <v>795.99473206786627</v>
      </c>
    </row>
    <row r="15" spans="1:16" x14ac:dyDescent="0.25">
      <c r="A15" t="s">
        <v>271</v>
      </c>
      <c r="B15" t="s">
        <v>272</v>
      </c>
      <c r="C15">
        <v>2023</v>
      </c>
      <c r="D15" t="s">
        <v>94</v>
      </c>
      <c r="H15">
        <v>45294</v>
      </c>
      <c r="J15">
        <f>SUM(Table1[[#This Row],[NO1_A_MWh]:[NO4_A_MWh]])</f>
        <v>45294</v>
      </c>
      <c r="K15" s="2">
        <f t="shared" si="7"/>
        <v>0</v>
      </c>
      <c r="L15" s="2">
        <f t="shared" si="8"/>
        <v>0</v>
      </c>
      <c r="M15" s="2">
        <f t="shared" si="9"/>
        <v>0</v>
      </c>
      <c r="N15" s="2">
        <f t="shared" si="10"/>
        <v>1</v>
      </c>
      <c r="O15" s="2">
        <f t="shared" si="11"/>
        <v>0</v>
      </c>
      <c r="P15" s="4">
        <f t="shared" si="5"/>
        <v>277.94651429398954</v>
      </c>
    </row>
    <row r="16" spans="1:16" x14ac:dyDescent="0.25">
      <c r="A16" t="s">
        <v>293</v>
      </c>
      <c r="B16" t="s">
        <v>294</v>
      </c>
      <c r="C16">
        <v>2023</v>
      </c>
      <c r="D16" t="s">
        <v>105</v>
      </c>
      <c r="I16">
        <v>31197</v>
      </c>
      <c r="J16">
        <f>SUM(Table1[[#This Row],[NO1_A_MWh]:[NO4_A_MWh]])</f>
        <v>31197</v>
      </c>
      <c r="K16" s="2">
        <f t="shared" si="7"/>
        <v>0</v>
      </c>
      <c r="L16" s="2">
        <f t="shared" si="8"/>
        <v>0</v>
      </c>
      <c r="M16" s="2">
        <f t="shared" si="9"/>
        <v>0</v>
      </c>
      <c r="N16" s="2">
        <f t="shared" si="10"/>
        <v>0</v>
      </c>
      <c r="O16" s="2">
        <f t="shared" si="11"/>
        <v>1</v>
      </c>
      <c r="P16" s="4">
        <f t="shared" si="5"/>
        <v>127.51032856221661</v>
      </c>
    </row>
    <row r="17" spans="1:16" x14ac:dyDescent="0.25">
      <c r="A17" t="s">
        <v>277</v>
      </c>
      <c r="B17" t="s">
        <v>278</v>
      </c>
      <c r="C17">
        <v>2023</v>
      </c>
      <c r="D17" t="s">
        <v>97</v>
      </c>
      <c r="E17">
        <v>19401</v>
      </c>
      <c r="J17">
        <f>SUM(Table1[[#This Row],[NO1_A_MWh]:[NO4_A_MWh]])</f>
        <v>19401</v>
      </c>
      <c r="K17" s="2">
        <f t="shared" si="7"/>
        <v>1</v>
      </c>
      <c r="L17" s="2">
        <f t="shared" si="8"/>
        <v>0</v>
      </c>
      <c r="M17" s="2">
        <f t="shared" si="9"/>
        <v>0</v>
      </c>
      <c r="N17" s="2">
        <f t="shared" si="10"/>
        <v>0</v>
      </c>
      <c r="O17" s="2">
        <f t="shared" si="11"/>
        <v>0</v>
      </c>
      <c r="P17" s="4">
        <f t="shared" si="5"/>
        <v>730.76472317297566</v>
      </c>
    </row>
    <row r="18" spans="1:16" x14ac:dyDescent="0.25">
      <c r="A18" t="s">
        <v>283</v>
      </c>
      <c r="B18" t="s">
        <v>284</v>
      </c>
      <c r="C18">
        <v>2023</v>
      </c>
      <c r="D18" t="s">
        <v>100</v>
      </c>
      <c r="E18">
        <v>1395787</v>
      </c>
      <c r="J18">
        <f>SUM(Table1[[#This Row],[NO1_A_MWh]:[NO4_A_MWh]])</f>
        <v>1395787</v>
      </c>
      <c r="K18" s="2">
        <f t="shared" si="7"/>
        <v>1</v>
      </c>
      <c r="L18" s="2">
        <f t="shared" si="8"/>
        <v>0</v>
      </c>
      <c r="M18" s="2">
        <f t="shared" si="9"/>
        <v>0</v>
      </c>
      <c r="N18" s="2">
        <f t="shared" si="10"/>
        <v>0</v>
      </c>
      <c r="O18" s="2">
        <f t="shared" si="11"/>
        <v>0</v>
      </c>
      <c r="P18" s="4">
        <f t="shared" si="5"/>
        <v>730.76472317297566</v>
      </c>
    </row>
    <row r="19" spans="1:16" x14ac:dyDescent="0.25">
      <c r="A19" t="s">
        <v>164</v>
      </c>
      <c r="B19" t="s">
        <v>165</v>
      </c>
      <c r="C19">
        <v>2023</v>
      </c>
      <c r="D19" t="s">
        <v>36</v>
      </c>
      <c r="F19">
        <v>19014</v>
      </c>
      <c r="J19">
        <f>SUM(Table1[[#This Row],[NO1_A_MWh]:[NO4_A_MWh]])</f>
        <v>19014</v>
      </c>
      <c r="K19" s="2">
        <f t="shared" si="7"/>
        <v>0</v>
      </c>
      <c r="L19" s="2">
        <f t="shared" si="8"/>
        <v>1</v>
      </c>
      <c r="M19" s="2">
        <f t="shared" si="9"/>
        <v>0</v>
      </c>
      <c r="N19" s="2">
        <f t="shared" si="10"/>
        <v>0</v>
      </c>
      <c r="O19" s="2">
        <f t="shared" si="11"/>
        <v>0</v>
      </c>
      <c r="P19" s="4">
        <f t="shared" si="5"/>
        <v>795.99473206786627</v>
      </c>
    </row>
    <row r="20" spans="1:16" x14ac:dyDescent="0.25">
      <c r="A20" t="s">
        <v>138</v>
      </c>
      <c r="B20" t="s">
        <v>139</v>
      </c>
      <c r="C20">
        <v>2023</v>
      </c>
      <c r="D20" t="s">
        <v>22</v>
      </c>
      <c r="E20">
        <v>12963</v>
      </c>
      <c r="J20">
        <f>SUM(Table1[[#This Row],[NO1_A_MWh]:[NO4_A_MWh]])</f>
        <v>12963</v>
      </c>
      <c r="K20" s="2">
        <f t="shared" si="7"/>
        <v>1</v>
      </c>
      <c r="L20" s="2">
        <f t="shared" si="8"/>
        <v>0</v>
      </c>
      <c r="M20" s="2">
        <f t="shared" si="9"/>
        <v>0</v>
      </c>
      <c r="N20" s="2">
        <f t="shared" si="10"/>
        <v>0</v>
      </c>
      <c r="O20" s="2">
        <f t="shared" si="11"/>
        <v>0</v>
      </c>
      <c r="P20" s="4">
        <f t="shared" si="5"/>
        <v>730.76472317297566</v>
      </c>
    </row>
    <row r="21" spans="1:16" x14ac:dyDescent="0.25">
      <c r="A21" t="s">
        <v>249</v>
      </c>
      <c r="B21" t="s">
        <v>250</v>
      </c>
      <c r="C21">
        <v>2023</v>
      </c>
      <c r="D21" t="s">
        <v>82</v>
      </c>
      <c r="F21">
        <v>11165</v>
      </c>
      <c r="J21">
        <f>SUM(Table1[[#This Row],[NO1_A_MWh]:[NO4_A_MWh]])</f>
        <v>11165</v>
      </c>
      <c r="K21" s="2">
        <f t="shared" si="7"/>
        <v>0</v>
      </c>
      <c r="L21" s="2">
        <f t="shared" si="8"/>
        <v>1</v>
      </c>
      <c r="M21" s="2">
        <f t="shared" si="9"/>
        <v>0</v>
      </c>
      <c r="N21" s="2">
        <f t="shared" si="10"/>
        <v>0</v>
      </c>
      <c r="O21" s="2">
        <f t="shared" si="11"/>
        <v>0</v>
      </c>
      <c r="P21" s="4">
        <f t="shared" si="5"/>
        <v>795.99473206786627</v>
      </c>
    </row>
    <row r="22" spans="1:16" x14ac:dyDescent="0.25">
      <c r="A22" t="s">
        <v>144</v>
      </c>
      <c r="B22" t="s">
        <v>145</v>
      </c>
      <c r="C22">
        <v>2023</v>
      </c>
      <c r="D22" t="s">
        <v>26</v>
      </c>
      <c r="F22">
        <v>111030</v>
      </c>
      <c r="J22">
        <f>SUM(Table1[[#This Row],[NO1_A_MWh]:[NO4_A_MWh]])</f>
        <v>111030</v>
      </c>
      <c r="K22" s="2">
        <f t="shared" si="7"/>
        <v>0</v>
      </c>
      <c r="L22" s="2">
        <f t="shared" si="8"/>
        <v>1</v>
      </c>
      <c r="M22" s="2">
        <f t="shared" si="9"/>
        <v>0</v>
      </c>
      <c r="N22" s="2">
        <f t="shared" si="10"/>
        <v>0</v>
      </c>
      <c r="O22" s="2">
        <f t="shared" si="11"/>
        <v>0</v>
      </c>
      <c r="P22" s="4">
        <f t="shared" si="5"/>
        <v>795.99473206786627</v>
      </c>
    </row>
    <row r="23" spans="1:16" x14ac:dyDescent="0.25">
      <c r="A23" t="s">
        <v>190</v>
      </c>
      <c r="B23" t="s">
        <v>191</v>
      </c>
      <c r="C23">
        <v>2023</v>
      </c>
      <c r="D23" t="s">
        <v>51</v>
      </c>
      <c r="H23">
        <v>46139</v>
      </c>
      <c r="J23">
        <f>SUM(Table1[[#This Row],[NO1_A_MWh]:[NO4_A_MWh]])</f>
        <v>46139</v>
      </c>
      <c r="K23" s="2">
        <f t="shared" si="7"/>
        <v>0</v>
      </c>
      <c r="L23" s="2">
        <f t="shared" si="8"/>
        <v>0</v>
      </c>
      <c r="M23" s="2">
        <f t="shared" si="9"/>
        <v>0</v>
      </c>
      <c r="N23" s="2">
        <f t="shared" si="10"/>
        <v>1</v>
      </c>
      <c r="O23" s="2">
        <f t="shared" si="11"/>
        <v>0</v>
      </c>
      <c r="P23" s="4">
        <f t="shared" si="5"/>
        <v>277.94651429398954</v>
      </c>
    </row>
    <row r="24" spans="1:16" x14ac:dyDescent="0.25">
      <c r="A24" t="s">
        <v>297</v>
      </c>
      <c r="B24" t="s">
        <v>298</v>
      </c>
      <c r="C24">
        <v>2023</v>
      </c>
      <c r="D24" t="s">
        <v>107</v>
      </c>
      <c r="E24">
        <v>27557</v>
      </c>
      <c r="F24">
        <v>299</v>
      </c>
      <c r="G24">
        <v>2611</v>
      </c>
      <c r="J24">
        <f>SUM(Table1[[#This Row],[NO1_A_MWh]:[NO4_A_MWh]])</f>
        <v>30467</v>
      </c>
      <c r="K24" s="2">
        <f t="shared" si="7"/>
        <v>0.90448682180720119</v>
      </c>
      <c r="L24" s="2">
        <f t="shared" si="8"/>
        <v>9.813897003315062E-3</v>
      </c>
      <c r="M24" s="2">
        <f t="shared" si="9"/>
        <v>8.5699281189483709E-2</v>
      </c>
      <c r="N24" s="2">
        <f t="shared" si="10"/>
        <v>0</v>
      </c>
      <c r="O24" s="2">
        <f t="shared" si="11"/>
        <v>0</v>
      </c>
      <c r="P24" s="4">
        <f t="shared" si="5"/>
        <v>721.0100826881154</v>
      </c>
    </row>
    <row r="25" spans="1:16" x14ac:dyDescent="0.25">
      <c r="A25" t="s">
        <v>232</v>
      </c>
      <c r="B25" t="s">
        <v>233</v>
      </c>
      <c r="C25">
        <v>2023</v>
      </c>
      <c r="D25" t="s">
        <v>75</v>
      </c>
      <c r="F25">
        <v>11841</v>
      </c>
      <c r="J25">
        <f>SUM(Table1[[#This Row],[NO1_A_MWh]:[NO4_A_MWh]])</f>
        <v>11841</v>
      </c>
      <c r="K25" s="2">
        <f t="shared" si="7"/>
        <v>0</v>
      </c>
      <c r="L25" s="2">
        <f t="shared" si="8"/>
        <v>1</v>
      </c>
      <c r="M25" s="2">
        <f t="shared" si="9"/>
        <v>0</v>
      </c>
      <c r="N25" s="2">
        <f t="shared" si="10"/>
        <v>0</v>
      </c>
      <c r="O25" s="2">
        <f t="shared" si="11"/>
        <v>0</v>
      </c>
      <c r="P25" s="4">
        <f t="shared" si="5"/>
        <v>795.99473206786627</v>
      </c>
    </row>
    <row r="26" spans="1:16" x14ac:dyDescent="0.25">
      <c r="A26" t="s">
        <v>289</v>
      </c>
      <c r="B26" t="s">
        <v>290</v>
      </c>
      <c r="C26">
        <v>2023</v>
      </c>
      <c r="D26" t="s">
        <v>103</v>
      </c>
      <c r="E26">
        <v>190540</v>
      </c>
      <c r="F26">
        <v>273939</v>
      </c>
      <c r="G26">
        <v>4609</v>
      </c>
      <c r="H26">
        <v>0</v>
      </c>
      <c r="I26">
        <v>0</v>
      </c>
      <c r="J26">
        <f>SUM(Table1[[#This Row],[NO1_A_MWh]:[NO4_A_MWh]])</f>
        <v>469088</v>
      </c>
      <c r="K26" s="2">
        <f t="shared" si="7"/>
        <v>0.40619244150351319</v>
      </c>
      <c r="L26" s="2">
        <f t="shared" si="8"/>
        <v>0.5839821099665734</v>
      </c>
      <c r="M26" s="2">
        <f t="shared" si="9"/>
        <v>9.8254485299133637E-3</v>
      </c>
      <c r="N26" s="2">
        <f t="shared" si="10"/>
        <v>0</v>
      </c>
      <c r="O26" s="2">
        <f t="shared" si="11"/>
        <v>0</v>
      </c>
      <c r="P26" s="4">
        <f t="shared" si="5"/>
        <v>767.66611431090405</v>
      </c>
    </row>
    <row r="27" spans="1:16" x14ac:dyDescent="0.25">
      <c r="A27" t="s">
        <v>244</v>
      </c>
      <c r="B27" t="s">
        <v>245</v>
      </c>
      <c r="C27">
        <v>2023</v>
      </c>
      <c r="D27" t="s">
        <v>81</v>
      </c>
      <c r="E27">
        <v>15219</v>
      </c>
      <c r="J27">
        <f>SUM(Table1[[#This Row],[NO1_A_MWh]:[NO4_A_MWh]])</f>
        <v>15219</v>
      </c>
      <c r="K27" s="2">
        <f t="shared" si="7"/>
        <v>1</v>
      </c>
      <c r="L27" s="2">
        <f t="shared" si="8"/>
        <v>0</v>
      </c>
      <c r="M27" s="2">
        <f t="shared" si="9"/>
        <v>0</v>
      </c>
      <c r="N27" s="2">
        <f t="shared" si="10"/>
        <v>0</v>
      </c>
      <c r="O27" s="2">
        <f t="shared" si="11"/>
        <v>0</v>
      </c>
      <c r="P27" s="4">
        <f t="shared" si="5"/>
        <v>730.76472317297566</v>
      </c>
    </row>
    <row r="28" spans="1:16" x14ac:dyDescent="0.25">
      <c r="A28" t="s">
        <v>261</v>
      </c>
      <c r="B28" t="s">
        <v>262</v>
      </c>
      <c r="C28">
        <v>2023</v>
      </c>
      <c r="D28" t="s">
        <v>88</v>
      </c>
      <c r="G28">
        <v>705</v>
      </c>
      <c r="J28">
        <f>SUM(Table1[[#This Row],[NO1_A_MWh]:[NO4_A_MWh]])</f>
        <v>705</v>
      </c>
      <c r="K28" s="2">
        <f t="shared" si="7"/>
        <v>0</v>
      </c>
      <c r="L28" s="2">
        <f t="shared" si="8"/>
        <v>0</v>
      </c>
      <c r="M28" s="2">
        <f t="shared" si="9"/>
        <v>1</v>
      </c>
      <c r="N28" s="2">
        <f t="shared" si="10"/>
        <v>0</v>
      </c>
      <c r="O28" s="2">
        <f t="shared" si="11"/>
        <v>0</v>
      </c>
      <c r="P28" s="4">
        <f t="shared" si="5"/>
        <v>609.47081114240882</v>
      </c>
    </row>
    <row r="29" spans="1:16" x14ac:dyDescent="0.25">
      <c r="A29" t="s">
        <v>259</v>
      </c>
      <c r="B29" t="s">
        <v>260</v>
      </c>
      <c r="C29">
        <v>2023</v>
      </c>
      <c r="D29" t="s">
        <v>87</v>
      </c>
      <c r="G29">
        <v>37522</v>
      </c>
      <c r="J29">
        <f>SUM(Table1[[#This Row],[NO1_A_MWh]:[NO4_A_MWh]])</f>
        <v>37522</v>
      </c>
      <c r="K29" s="2">
        <f t="shared" si="7"/>
        <v>0</v>
      </c>
      <c r="L29" s="2">
        <f t="shared" si="8"/>
        <v>0</v>
      </c>
      <c r="M29" s="2">
        <f t="shared" si="9"/>
        <v>1</v>
      </c>
      <c r="N29" s="2">
        <f t="shared" si="10"/>
        <v>0</v>
      </c>
      <c r="O29" s="2">
        <f t="shared" si="11"/>
        <v>0</v>
      </c>
      <c r="P29" s="4">
        <f t="shared" si="5"/>
        <v>609.47081114240882</v>
      </c>
    </row>
    <row r="30" spans="1:16" x14ac:dyDescent="0.25">
      <c r="A30" t="s">
        <v>206</v>
      </c>
      <c r="B30" t="s">
        <v>207</v>
      </c>
      <c r="C30">
        <v>2023</v>
      </c>
      <c r="D30" t="s">
        <v>59</v>
      </c>
      <c r="F30">
        <v>8002</v>
      </c>
      <c r="J30">
        <f>SUM(Table1[[#This Row],[NO1_A_MWh]:[NO4_A_MWh]])</f>
        <v>8002</v>
      </c>
      <c r="K30" s="2">
        <f t="shared" si="7"/>
        <v>0</v>
      </c>
      <c r="L30" s="2">
        <f t="shared" si="8"/>
        <v>1</v>
      </c>
      <c r="M30" s="2">
        <f t="shared" si="9"/>
        <v>0</v>
      </c>
      <c r="N30" s="2">
        <f t="shared" si="10"/>
        <v>0</v>
      </c>
      <c r="O30" s="2">
        <f t="shared" si="11"/>
        <v>0</v>
      </c>
      <c r="P30" s="4">
        <f t="shared" si="5"/>
        <v>795.99473206786627</v>
      </c>
    </row>
    <row r="31" spans="1:16" x14ac:dyDescent="0.25">
      <c r="A31" t="s">
        <v>186</v>
      </c>
      <c r="B31" t="s">
        <v>187</v>
      </c>
      <c r="C31">
        <v>2023</v>
      </c>
      <c r="D31" t="s">
        <v>48</v>
      </c>
      <c r="G31">
        <v>5996</v>
      </c>
      <c r="J31">
        <f>SUM(Table1[[#This Row],[NO1_A_MWh]:[NO4_A_MWh]])</f>
        <v>5996</v>
      </c>
      <c r="K31" s="2">
        <f t="shared" si="7"/>
        <v>0</v>
      </c>
      <c r="L31" s="2">
        <f t="shared" si="8"/>
        <v>0</v>
      </c>
      <c r="M31" s="2">
        <f t="shared" si="9"/>
        <v>1</v>
      </c>
      <c r="N31" s="2">
        <f t="shared" si="10"/>
        <v>0</v>
      </c>
      <c r="O31" s="2">
        <f t="shared" si="11"/>
        <v>0</v>
      </c>
      <c r="P31" s="4">
        <f t="shared" si="5"/>
        <v>609.47081114240882</v>
      </c>
    </row>
    <row r="32" spans="1:16" x14ac:dyDescent="0.25">
      <c r="A32" t="s">
        <v>303</v>
      </c>
      <c r="B32" t="s">
        <v>304</v>
      </c>
      <c r="C32">
        <v>2023</v>
      </c>
      <c r="D32" t="s">
        <v>110</v>
      </c>
      <c r="F32">
        <v>5629</v>
      </c>
      <c r="J32">
        <f>SUM(Table1[[#This Row],[NO1_A_MWh]:[NO4_A_MWh]])</f>
        <v>5629</v>
      </c>
      <c r="K32" s="2">
        <f t="shared" si="7"/>
        <v>0</v>
      </c>
      <c r="L32" s="2">
        <f t="shared" si="8"/>
        <v>1</v>
      </c>
      <c r="M32" s="2">
        <f t="shared" si="9"/>
        <v>0</v>
      </c>
      <c r="N32" s="2">
        <f t="shared" si="10"/>
        <v>0</v>
      </c>
      <c r="O32" s="2">
        <f t="shared" si="11"/>
        <v>0</v>
      </c>
      <c r="P32" s="4">
        <f t="shared" si="5"/>
        <v>795.99473206786627</v>
      </c>
    </row>
    <row r="33" spans="1:16" hidden="1" x14ac:dyDescent="0.25">
      <c r="A33" t="s">
        <v>188</v>
      </c>
      <c r="B33" t="s">
        <v>189</v>
      </c>
      <c r="C33">
        <v>2023</v>
      </c>
      <c r="D33" t="s">
        <v>50</v>
      </c>
      <c r="G33">
        <v>0</v>
      </c>
      <c r="I33">
        <v>19421</v>
      </c>
      <c r="J33">
        <f>SUM(Table1[[#This Row],[NO1_A_MWh]:[NO4_A_MWh]])</f>
        <v>19421</v>
      </c>
      <c r="K33" s="2">
        <f t="shared" si="7"/>
        <v>0</v>
      </c>
      <c r="L33" s="2">
        <f t="shared" si="8"/>
        <v>0</v>
      </c>
      <c r="M33" s="2">
        <f t="shared" si="9"/>
        <v>0</v>
      </c>
      <c r="N33" s="2">
        <f t="shared" si="10"/>
        <v>0</v>
      </c>
      <c r="O33" s="2">
        <f t="shared" si="11"/>
        <v>1</v>
      </c>
      <c r="P33" s="4">
        <f t="shared" si="5"/>
        <v>127.51032856221661</v>
      </c>
    </row>
    <row r="34" spans="1:16" x14ac:dyDescent="0.25">
      <c r="A34" t="s">
        <v>156</v>
      </c>
      <c r="B34" t="s">
        <v>157</v>
      </c>
      <c r="C34">
        <v>2023</v>
      </c>
      <c r="D34" t="s">
        <v>32</v>
      </c>
      <c r="F34">
        <v>1613</v>
      </c>
      <c r="G34">
        <v>1808</v>
      </c>
      <c r="H34">
        <v>4505</v>
      </c>
      <c r="J34">
        <f>SUM(Table1[[#This Row],[NO1_A_MWh]:[NO4_A_MWh]])</f>
        <v>7926</v>
      </c>
      <c r="K34" s="2">
        <f t="shared" si="7"/>
        <v>0</v>
      </c>
      <c r="L34" s="2">
        <f t="shared" si="8"/>
        <v>0.20350744385566491</v>
      </c>
      <c r="M34" s="2">
        <f t="shared" si="9"/>
        <v>0.22811001766338632</v>
      </c>
      <c r="N34" s="2">
        <f t="shared" si="10"/>
        <v>0.56838253848094877</v>
      </c>
      <c r="O34" s="2">
        <f t="shared" si="11"/>
        <v>0</v>
      </c>
      <c r="P34" s="4">
        <f t="shared" si="5"/>
        <v>458.9971960970687</v>
      </c>
    </row>
    <row r="35" spans="1:16" x14ac:dyDescent="0.25">
      <c r="A35" t="s">
        <v>240</v>
      </c>
      <c r="B35" t="s">
        <v>241</v>
      </c>
      <c r="C35">
        <v>2023</v>
      </c>
      <c r="D35" t="s">
        <v>79</v>
      </c>
      <c r="F35">
        <v>287</v>
      </c>
      <c r="J35">
        <f>SUM(Table1[[#This Row],[NO1_A_MWh]:[NO4_A_MWh]])</f>
        <v>287</v>
      </c>
      <c r="K35" s="2">
        <f t="shared" si="7"/>
        <v>0</v>
      </c>
      <c r="L35" s="2">
        <f t="shared" si="8"/>
        <v>1</v>
      </c>
      <c r="M35" s="2">
        <f t="shared" si="9"/>
        <v>0</v>
      </c>
      <c r="N35" s="2">
        <f t="shared" si="10"/>
        <v>0</v>
      </c>
      <c r="O35" s="2">
        <f t="shared" si="11"/>
        <v>0</v>
      </c>
      <c r="P35" s="4">
        <f t="shared" si="5"/>
        <v>795.99473206786627</v>
      </c>
    </row>
    <row r="36" spans="1:16" x14ac:dyDescent="0.25">
      <c r="A36" t="s">
        <v>194</v>
      </c>
      <c r="B36" t="s">
        <v>195</v>
      </c>
      <c r="C36">
        <v>2023</v>
      </c>
      <c r="D36" t="s">
        <v>53</v>
      </c>
      <c r="E36">
        <v>9552</v>
      </c>
      <c r="J36">
        <f>SUM(Table1[[#This Row],[NO1_A_MWh]:[NO4_A_MWh]])</f>
        <v>9552</v>
      </c>
      <c r="K36" s="2">
        <f t="shared" si="7"/>
        <v>1</v>
      </c>
      <c r="L36" s="2">
        <f t="shared" si="8"/>
        <v>0</v>
      </c>
      <c r="M36" s="2">
        <f t="shared" si="9"/>
        <v>0</v>
      </c>
      <c r="N36" s="2">
        <f t="shared" si="10"/>
        <v>0</v>
      </c>
      <c r="O36" s="2">
        <f t="shared" si="11"/>
        <v>0</v>
      </c>
      <c r="P36" s="4">
        <f t="shared" si="5"/>
        <v>730.76472317297566</v>
      </c>
    </row>
    <row r="37" spans="1:16" x14ac:dyDescent="0.25">
      <c r="A37" t="s">
        <v>170</v>
      </c>
      <c r="B37" t="s">
        <v>171</v>
      </c>
      <c r="C37">
        <v>2023</v>
      </c>
      <c r="D37" t="s">
        <v>40</v>
      </c>
      <c r="F37">
        <v>0</v>
      </c>
      <c r="G37">
        <v>13453</v>
      </c>
      <c r="J37">
        <f>SUM(Table1[[#This Row],[NO1_A_MWh]:[NO4_A_MWh]])</f>
        <v>13453</v>
      </c>
      <c r="K37" s="2">
        <f t="shared" si="7"/>
        <v>0</v>
      </c>
      <c r="L37" s="2">
        <f t="shared" si="8"/>
        <v>0</v>
      </c>
      <c r="M37" s="2">
        <f t="shared" si="9"/>
        <v>1</v>
      </c>
      <c r="N37" s="2">
        <f t="shared" si="10"/>
        <v>0</v>
      </c>
      <c r="O37" s="2">
        <f t="shared" si="11"/>
        <v>0</v>
      </c>
      <c r="P37" s="4">
        <f t="shared" si="5"/>
        <v>609.47081114240882</v>
      </c>
    </row>
    <row r="38" spans="1:16" x14ac:dyDescent="0.25">
      <c r="A38" t="s">
        <v>142</v>
      </c>
      <c r="B38" t="s">
        <v>143</v>
      </c>
      <c r="C38">
        <v>2023</v>
      </c>
      <c r="D38" t="s">
        <v>24</v>
      </c>
      <c r="I38">
        <v>9506</v>
      </c>
      <c r="J38">
        <f>SUM(Table1[[#This Row],[NO1_A_MWh]:[NO4_A_MWh]])</f>
        <v>9506</v>
      </c>
      <c r="K38" s="2">
        <f t="shared" si="7"/>
        <v>0</v>
      </c>
      <c r="L38" s="2">
        <f t="shared" si="8"/>
        <v>0</v>
      </c>
      <c r="M38" s="2">
        <f t="shared" si="9"/>
        <v>0</v>
      </c>
      <c r="N38" s="2">
        <f t="shared" si="10"/>
        <v>0</v>
      </c>
      <c r="O38" s="2">
        <f t="shared" si="11"/>
        <v>1</v>
      </c>
      <c r="P38" s="4">
        <f t="shared" si="5"/>
        <v>127.51032856221661</v>
      </c>
    </row>
    <row r="39" spans="1:16" x14ac:dyDescent="0.25">
      <c r="A39" t="s">
        <v>134</v>
      </c>
      <c r="B39" t="s">
        <v>135</v>
      </c>
      <c r="C39">
        <v>2023</v>
      </c>
      <c r="D39" t="s">
        <v>21</v>
      </c>
      <c r="F39">
        <v>9271</v>
      </c>
      <c r="J39">
        <f>SUM(Table1[[#This Row],[NO1_A_MWh]:[NO4_A_MWh]])</f>
        <v>9271</v>
      </c>
      <c r="K39" s="2">
        <f t="shared" si="7"/>
        <v>0</v>
      </c>
      <c r="L39" s="2">
        <f t="shared" si="8"/>
        <v>1</v>
      </c>
      <c r="M39" s="2">
        <f t="shared" si="9"/>
        <v>0</v>
      </c>
      <c r="N39" s="2">
        <f t="shared" si="10"/>
        <v>0</v>
      </c>
      <c r="O39" s="2">
        <f t="shared" si="11"/>
        <v>0</v>
      </c>
      <c r="P39" s="4">
        <f t="shared" si="5"/>
        <v>795.99473206786627</v>
      </c>
    </row>
    <row r="40" spans="1:16" x14ac:dyDescent="0.25">
      <c r="A40" t="s">
        <v>265</v>
      </c>
      <c r="B40" t="s">
        <v>266</v>
      </c>
      <c r="C40">
        <v>2023</v>
      </c>
      <c r="D40" t="s">
        <v>91</v>
      </c>
      <c r="F40">
        <v>13242</v>
      </c>
      <c r="J40">
        <f>SUM(Table1[[#This Row],[NO1_A_MWh]:[NO4_A_MWh]])</f>
        <v>13242</v>
      </c>
      <c r="K40" s="2">
        <f t="shared" si="7"/>
        <v>0</v>
      </c>
      <c r="L40" s="2">
        <f t="shared" si="8"/>
        <v>1</v>
      </c>
      <c r="M40" s="2">
        <f t="shared" si="9"/>
        <v>0</v>
      </c>
      <c r="N40" s="2">
        <f t="shared" si="10"/>
        <v>0</v>
      </c>
      <c r="O40" s="2">
        <f t="shared" si="11"/>
        <v>0</v>
      </c>
      <c r="P40" s="4">
        <f t="shared" si="5"/>
        <v>795.99473206786627</v>
      </c>
    </row>
    <row r="41" spans="1:16" x14ac:dyDescent="0.25">
      <c r="A41" t="s">
        <v>192</v>
      </c>
      <c r="B41" t="s">
        <v>193</v>
      </c>
      <c r="C41">
        <v>2023</v>
      </c>
      <c r="D41" t="s">
        <v>52</v>
      </c>
      <c r="E41">
        <v>15237</v>
      </c>
      <c r="H41">
        <v>119</v>
      </c>
      <c r="J41">
        <f>SUM(Table1[[#This Row],[NO1_A_MWh]:[NO4_A_MWh]])</f>
        <v>15356</v>
      </c>
      <c r="K41" s="2">
        <f t="shared" si="7"/>
        <v>0.99225058609012762</v>
      </c>
      <c r="L41" s="2">
        <f t="shared" si="8"/>
        <v>0</v>
      </c>
      <c r="M41" s="2">
        <f t="shared" si="9"/>
        <v>0</v>
      </c>
      <c r="N41" s="2">
        <f t="shared" si="10"/>
        <v>7.7494139098723625E-3</v>
      </c>
      <c r="O41" s="2">
        <f t="shared" si="11"/>
        <v>0</v>
      </c>
      <c r="P41" s="4">
        <f>SUMPRODUCT(K41:O41,$K$1:$O$1)</f>
        <v>727.25564744644544</v>
      </c>
    </row>
    <row r="42" spans="1:16" x14ac:dyDescent="0.25">
      <c r="A42" t="s">
        <v>196</v>
      </c>
      <c r="B42" t="s">
        <v>197</v>
      </c>
      <c r="C42">
        <v>2023</v>
      </c>
      <c r="D42" t="s">
        <v>371</v>
      </c>
      <c r="G42">
        <v>6508</v>
      </c>
      <c r="J42">
        <f>SUM(Table1[[#This Row],[NO1_A_MWh]:[NO4_A_MWh]])</f>
        <v>6508</v>
      </c>
      <c r="K42" s="2">
        <f t="shared" si="7"/>
        <v>0</v>
      </c>
      <c r="L42" s="2">
        <f t="shared" si="8"/>
        <v>0</v>
      </c>
      <c r="M42" s="2">
        <f t="shared" si="9"/>
        <v>1</v>
      </c>
      <c r="N42" s="2">
        <f t="shared" si="10"/>
        <v>0</v>
      </c>
      <c r="O42" s="2">
        <f t="shared" si="11"/>
        <v>0</v>
      </c>
      <c r="P42" s="4">
        <f t="shared" si="5"/>
        <v>609.47081114240882</v>
      </c>
    </row>
    <row r="43" spans="1:16" x14ac:dyDescent="0.25">
      <c r="A43" t="s">
        <v>275</v>
      </c>
      <c r="B43" t="s">
        <v>276</v>
      </c>
      <c r="C43">
        <v>2023</v>
      </c>
      <c r="D43" t="s">
        <v>96</v>
      </c>
      <c r="F43">
        <v>339647</v>
      </c>
      <c r="J43">
        <f>SUM(Table1[[#This Row],[NO1_A_MWh]:[NO4_A_MWh]])</f>
        <v>339647</v>
      </c>
      <c r="K43" s="2">
        <f t="shared" si="7"/>
        <v>0</v>
      </c>
      <c r="L43" s="2">
        <f t="shared" si="8"/>
        <v>1</v>
      </c>
      <c r="M43" s="2">
        <f t="shared" si="9"/>
        <v>0</v>
      </c>
      <c r="N43" s="2">
        <f t="shared" si="10"/>
        <v>0</v>
      </c>
      <c r="O43" s="2">
        <f t="shared" si="11"/>
        <v>0</v>
      </c>
      <c r="P43" s="4">
        <f t="shared" si="5"/>
        <v>795.99473206786627</v>
      </c>
    </row>
    <row r="44" spans="1:16" x14ac:dyDescent="0.25">
      <c r="A44" t="s">
        <v>216</v>
      </c>
      <c r="B44" t="s">
        <v>217</v>
      </c>
      <c r="C44">
        <v>2023</v>
      </c>
      <c r="D44" t="s">
        <v>65</v>
      </c>
      <c r="I44">
        <v>11712</v>
      </c>
      <c r="J44">
        <f>SUM(Table1[[#This Row],[NO1_A_MWh]:[NO4_A_MWh]])</f>
        <v>11712</v>
      </c>
      <c r="K44" s="2">
        <f t="shared" si="7"/>
        <v>0</v>
      </c>
      <c r="L44" s="2">
        <f t="shared" si="8"/>
        <v>0</v>
      </c>
      <c r="M44" s="2">
        <f t="shared" si="9"/>
        <v>0</v>
      </c>
      <c r="N44" s="2">
        <f t="shared" si="10"/>
        <v>0</v>
      </c>
      <c r="O44" s="2">
        <f t="shared" si="11"/>
        <v>1</v>
      </c>
      <c r="P44" s="4">
        <f t="shared" si="5"/>
        <v>127.51032856221661</v>
      </c>
    </row>
    <row r="45" spans="1:16" x14ac:dyDescent="0.25">
      <c r="A45" t="s">
        <v>154</v>
      </c>
      <c r="B45" t="s">
        <v>155</v>
      </c>
      <c r="C45">
        <v>2023</v>
      </c>
      <c r="D45" t="s">
        <v>31</v>
      </c>
      <c r="I45">
        <v>126376</v>
      </c>
      <c r="J45">
        <f>SUM(Table1[[#This Row],[NO1_A_MWh]:[NO4_A_MWh]])</f>
        <v>126376</v>
      </c>
      <c r="K45" s="2">
        <f t="shared" si="7"/>
        <v>0</v>
      </c>
      <c r="L45" s="2">
        <f t="shared" si="8"/>
        <v>0</v>
      </c>
      <c r="M45" s="2">
        <f t="shared" si="9"/>
        <v>0</v>
      </c>
      <c r="N45" s="2">
        <f t="shared" si="10"/>
        <v>0</v>
      </c>
      <c r="O45" s="2">
        <f t="shared" si="11"/>
        <v>1</v>
      </c>
      <c r="P45" s="4">
        <f t="shared" si="5"/>
        <v>127.51032856221661</v>
      </c>
    </row>
    <row r="46" spans="1:16" x14ac:dyDescent="0.25">
      <c r="A46" t="s">
        <v>140</v>
      </c>
      <c r="B46" t="s">
        <v>141</v>
      </c>
      <c r="C46">
        <v>2023</v>
      </c>
      <c r="D46" t="s">
        <v>23</v>
      </c>
      <c r="G46">
        <v>19881</v>
      </c>
      <c r="H46">
        <v>240867</v>
      </c>
      <c r="I46">
        <v>0</v>
      </c>
      <c r="J46">
        <f>SUM(Table1[[#This Row],[NO1_A_MWh]:[NO4_A_MWh]])</f>
        <v>260748</v>
      </c>
      <c r="K46" s="2">
        <f t="shared" si="7"/>
        <v>0</v>
      </c>
      <c r="L46" s="2">
        <f t="shared" si="8"/>
        <v>0</v>
      </c>
      <c r="M46" s="2">
        <f t="shared" si="9"/>
        <v>7.6246030650283028E-2</v>
      </c>
      <c r="N46" s="2">
        <f t="shared" si="10"/>
        <v>0.92375396934971699</v>
      </c>
      <c r="O46" s="2">
        <f t="shared" si="11"/>
        <v>0</v>
      </c>
      <c r="P46" s="4">
        <f t="shared" si="5"/>
        <v>303.22392599280766</v>
      </c>
    </row>
    <row r="47" spans="1:16" x14ac:dyDescent="0.25">
      <c r="A47" t="s">
        <v>279</v>
      </c>
      <c r="B47" t="s">
        <v>280</v>
      </c>
      <c r="C47">
        <v>2023</v>
      </c>
      <c r="D47" t="s">
        <v>98</v>
      </c>
      <c r="F47">
        <v>213235</v>
      </c>
      <c r="J47">
        <f>SUM(Table1[[#This Row],[NO1_A_MWh]:[NO4_A_MWh]])</f>
        <v>213235</v>
      </c>
      <c r="K47" s="2">
        <f t="shared" si="7"/>
        <v>0</v>
      </c>
      <c r="L47" s="2">
        <f t="shared" si="8"/>
        <v>1</v>
      </c>
      <c r="M47" s="2">
        <f t="shared" si="9"/>
        <v>0</v>
      </c>
      <c r="N47" s="2">
        <f t="shared" si="10"/>
        <v>0</v>
      </c>
      <c r="O47" s="2">
        <f t="shared" si="11"/>
        <v>0</v>
      </c>
      <c r="P47" s="4">
        <f t="shared" si="5"/>
        <v>795.99473206786627</v>
      </c>
    </row>
    <row r="48" spans="1:16" x14ac:dyDescent="0.25">
      <c r="A48" t="s">
        <v>287</v>
      </c>
      <c r="B48" t="s">
        <v>288</v>
      </c>
      <c r="C48">
        <v>2023</v>
      </c>
      <c r="D48" t="s">
        <v>102</v>
      </c>
      <c r="I48">
        <v>26896</v>
      </c>
      <c r="J48">
        <f>SUM(Table1[[#This Row],[NO1_A_MWh]:[NO4_A_MWh]])</f>
        <v>26896</v>
      </c>
      <c r="K48" s="2">
        <f t="shared" si="7"/>
        <v>0</v>
      </c>
      <c r="L48" s="2">
        <f t="shared" si="8"/>
        <v>0</v>
      </c>
      <c r="M48" s="2">
        <f t="shared" si="9"/>
        <v>0</v>
      </c>
      <c r="N48" s="2">
        <f t="shared" si="10"/>
        <v>0</v>
      </c>
      <c r="O48" s="2">
        <f t="shared" si="11"/>
        <v>1</v>
      </c>
      <c r="P48" s="4">
        <f t="shared" si="5"/>
        <v>127.51032856221661</v>
      </c>
    </row>
    <row r="49" spans="1:16" x14ac:dyDescent="0.25">
      <c r="A49" t="s">
        <v>218</v>
      </c>
      <c r="B49" t="s">
        <v>219</v>
      </c>
      <c r="C49">
        <v>2023</v>
      </c>
      <c r="D49" t="s">
        <v>67</v>
      </c>
      <c r="I49">
        <v>7942</v>
      </c>
      <c r="J49">
        <f>SUM(Table1[[#This Row],[NO1_A_MWh]:[NO4_A_MWh]])</f>
        <v>7942</v>
      </c>
      <c r="K49" s="2">
        <f t="shared" si="7"/>
        <v>0</v>
      </c>
      <c r="L49" s="2">
        <f t="shared" si="8"/>
        <v>0</v>
      </c>
      <c r="M49" s="2">
        <f t="shared" si="9"/>
        <v>0</v>
      </c>
      <c r="N49" s="2">
        <f t="shared" si="10"/>
        <v>0</v>
      </c>
      <c r="O49" s="2">
        <f t="shared" si="11"/>
        <v>1</v>
      </c>
      <c r="P49" s="4">
        <f t="shared" si="5"/>
        <v>127.51032856221661</v>
      </c>
    </row>
    <row r="50" spans="1:16" x14ac:dyDescent="0.25">
      <c r="A50" t="s">
        <v>200</v>
      </c>
      <c r="B50" t="s">
        <v>201</v>
      </c>
      <c r="C50">
        <v>2023</v>
      </c>
      <c r="D50" t="s">
        <v>56</v>
      </c>
      <c r="F50">
        <v>6679</v>
      </c>
      <c r="J50">
        <f>SUM(Table1[[#This Row],[NO1_A_MWh]:[NO4_A_MWh]])</f>
        <v>6679</v>
      </c>
      <c r="K50" s="2">
        <f t="shared" si="7"/>
        <v>0</v>
      </c>
      <c r="L50" s="2">
        <f t="shared" si="8"/>
        <v>1</v>
      </c>
      <c r="M50" s="2">
        <f t="shared" si="9"/>
        <v>0</v>
      </c>
      <c r="N50" s="2">
        <f t="shared" si="10"/>
        <v>0</v>
      </c>
      <c r="O50" s="2">
        <f t="shared" si="11"/>
        <v>0</v>
      </c>
      <c r="P50" s="4">
        <f t="shared" si="5"/>
        <v>795.99473206786627</v>
      </c>
    </row>
    <row r="51" spans="1:16" x14ac:dyDescent="0.25">
      <c r="A51" t="s">
        <v>234</v>
      </c>
      <c r="B51" t="s">
        <v>235</v>
      </c>
      <c r="C51">
        <v>2023</v>
      </c>
      <c r="D51" t="s">
        <v>76</v>
      </c>
      <c r="H51">
        <v>52968</v>
      </c>
      <c r="J51">
        <f>SUM(Table1[[#This Row],[NO1_A_MWh]:[NO4_A_MWh]])</f>
        <v>52968</v>
      </c>
      <c r="K51" s="2">
        <f t="shared" si="7"/>
        <v>0</v>
      </c>
      <c r="L51" s="2">
        <f t="shared" si="8"/>
        <v>0</v>
      </c>
      <c r="M51" s="2">
        <f t="shared" si="9"/>
        <v>0</v>
      </c>
      <c r="N51" s="2">
        <f t="shared" si="10"/>
        <v>1</v>
      </c>
      <c r="O51" s="2">
        <f t="shared" si="11"/>
        <v>0</v>
      </c>
      <c r="P51" s="4">
        <f t="shared" si="5"/>
        <v>277.94651429398954</v>
      </c>
    </row>
    <row r="52" spans="1:16" x14ac:dyDescent="0.25">
      <c r="A52" t="s">
        <v>168</v>
      </c>
      <c r="B52" t="s">
        <v>169</v>
      </c>
      <c r="C52">
        <v>2023</v>
      </c>
      <c r="D52" t="s">
        <v>38</v>
      </c>
      <c r="I52">
        <v>8840</v>
      </c>
      <c r="J52">
        <f>SUM(Table1[[#This Row],[NO1_A_MWh]:[NO4_A_MWh]])</f>
        <v>8840</v>
      </c>
      <c r="K52" s="2">
        <f t="shared" si="7"/>
        <v>0</v>
      </c>
      <c r="L52" s="2">
        <f t="shared" si="8"/>
        <v>0</v>
      </c>
      <c r="M52" s="2">
        <f t="shared" si="9"/>
        <v>0</v>
      </c>
      <c r="N52" s="2">
        <f t="shared" si="10"/>
        <v>0</v>
      </c>
      <c r="O52" s="2">
        <f t="shared" si="11"/>
        <v>1</v>
      </c>
      <c r="P52" s="4">
        <f t="shared" si="5"/>
        <v>127.51032856221661</v>
      </c>
    </row>
    <row r="53" spans="1:16" x14ac:dyDescent="0.25">
      <c r="A53" t="s">
        <v>160</v>
      </c>
      <c r="B53" t="s">
        <v>161</v>
      </c>
      <c r="C53">
        <v>2023</v>
      </c>
      <c r="D53" t="s">
        <v>34</v>
      </c>
      <c r="E53">
        <v>18384</v>
      </c>
      <c r="J53">
        <f>SUM(Table1[[#This Row],[NO1_A_MWh]:[NO4_A_MWh]])</f>
        <v>18384</v>
      </c>
      <c r="K53" s="2">
        <f t="shared" si="7"/>
        <v>1</v>
      </c>
      <c r="L53" s="2">
        <f t="shared" si="8"/>
        <v>0</v>
      </c>
      <c r="M53" s="2">
        <f t="shared" si="9"/>
        <v>0</v>
      </c>
      <c r="N53" s="2">
        <f t="shared" si="10"/>
        <v>0</v>
      </c>
      <c r="O53" s="2">
        <f t="shared" si="11"/>
        <v>0</v>
      </c>
      <c r="P53" s="4">
        <f t="shared" si="5"/>
        <v>730.76472317297566</v>
      </c>
    </row>
    <row r="54" spans="1:16" x14ac:dyDescent="0.25">
      <c r="A54" t="s">
        <v>136</v>
      </c>
      <c r="B54" t="s">
        <v>137</v>
      </c>
      <c r="C54">
        <v>2023</v>
      </c>
      <c r="D54" t="s">
        <v>369</v>
      </c>
      <c r="G54">
        <v>1383</v>
      </c>
      <c r="J54">
        <f>SUM(Table1[[#This Row],[NO1_A_MWh]:[NO4_A_MWh]])</f>
        <v>1383</v>
      </c>
      <c r="K54" s="2">
        <f t="shared" si="7"/>
        <v>0</v>
      </c>
      <c r="L54" s="2">
        <f t="shared" si="8"/>
        <v>0</v>
      </c>
      <c r="M54" s="2">
        <f t="shared" si="9"/>
        <v>1</v>
      </c>
      <c r="N54" s="2">
        <f t="shared" si="10"/>
        <v>0</v>
      </c>
      <c r="O54" s="2">
        <f t="shared" si="11"/>
        <v>0</v>
      </c>
      <c r="P54" s="4">
        <f t="shared" si="5"/>
        <v>609.47081114240882</v>
      </c>
    </row>
    <row r="55" spans="1:16" x14ac:dyDescent="0.25">
      <c r="A55" t="s">
        <v>182</v>
      </c>
      <c r="B55" t="s">
        <v>183</v>
      </c>
      <c r="C55">
        <v>2023</v>
      </c>
      <c r="D55" t="s">
        <v>46</v>
      </c>
      <c r="H55">
        <v>38014</v>
      </c>
      <c r="J55">
        <f>SUM(Table1[[#This Row],[NO1_A_MWh]:[NO4_A_MWh]])</f>
        <v>38014</v>
      </c>
      <c r="K55" s="2">
        <f t="shared" si="7"/>
        <v>0</v>
      </c>
      <c r="L55" s="2">
        <f t="shared" si="8"/>
        <v>0</v>
      </c>
      <c r="M55" s="2">
        <f t="shared" si="9"/>
        <v>0</v>
      </c>
      <c r="N55" s="2">
        <f t="shared" si="10"/>
        <v>1</v>
      </c>
      <c r="O55" s="2">
        <f t="shared" si="11"/>
        <v>0</v>
      </c>
      <c r="P55" s="4">
        <f t="shared" si="5"/>
        <v>277.94651429398954</v>
      </c>
    </row>
    <row r="56" spans="1:16" x14ac:dyDescent="0.25">
      <c r="A56" t="s">
        <v>178</v>
      </c>
      <c r="B56" t="s">
        <v>179</v>
      </c>
      <c r="C56">
        <v>2023</v>
      </c>
      <c r="D56" t="s">
        <v>44</v>
      </c>
      <c r="I56">
        <v>7102</v>
      </c>
      <c r="J56">
        <f>SUM(Table1[[#This Row],[NO1_A_MWh]:[NO4_A_MWh]])</f>
        <v>7102</v>
      </c>
      <c r="K56" s="2">
        <f t="shared" si="7"/>
        <v>0</v>
      </c>
      <c r="L56" s="2">
        <f t="shared" si="8"/>
        <v>0</v>
      </c>
      <c r="M56" s="2">
        <f t="shared" si="9"/>
        <v>0</v>
      </c>
      <c r="N56" s="2">
        <f t="shared" si="10"/>
        <v>0</v>
      </c>
      <c r="O56" s="2">
        <f t="shared" si="11"/>
        <v>1</v>
      </c>
      <c r="P56" s="4">
        <f t="shared" si="5"/>
        <v>127.51032856221661</v>
      </c>
    </row>
    <row r="57" spans="1:16" x14ac:dyDescent="0.25">
      <c r="A57" t="s">
        <v>291</v>
      </c>
      <c r="B57" t="s">
        <v>292</v>
      </c>
      <c r="C57">
        <v>2023</v>
      </c>
      <c r="D57" t="s">
        <v>104</v>
      </c>
      <c r="I57">
        <v>76182</v>
      </c>
      <c r="J57">
        <f>SUM(Table1[[#This Row],[NO1_A_MWh]:[NO4_A_MWh]])</f>
        <v>76182</v>
      </c>
      <c r="K57" s="2">
        <f t="shared" si="7"/>
        <v>0</v>
      </c>
      <c r="L57" s="2">
        <f t="shared" si="8"/>
        <v>0</v>
      </c>
      <c r="M57" s="2">
        <f t="shared" si="9"/>
        <v>0</v>
      </c>
      <c r="N57" s="2">
        <f t="shared" si="10"/>
        <v>0</v>
      </c>
      <c r="O57" s="2">
        <f t="shared" si="11"/>
        <v>1</v>
      </c>
      <c r="P57" s="4">
        <f t="shared" si="5"/>
        <v>127.51032856221661</v>
      </c>
    </row>
    <row r="58" spans="1:16" x14ac:dyDescent="0.25">
      <c r="A58" t="s">
        <v>162</v>
      </c>
      <c r="B58" t="s">
        <v>163</v>
      </c>
      <c r="C58">
        <v>2023</v>
      </c>
      <c r="D58" t="s">
        <v>35</v>
      </c>
      <c r="I58">
        <v>9240</v>
      </c>
      <c r="J58">
        <f>SUM(Table1[[#This Row],[NO1_A_MWh]:[NO4_A_MWh]])</f>
        <v>9240</v>
      </c>
      <c r="K58" s="2">
        <f t="shared" si="7"/>
        <v>0</v>
      </c>
      <c r="L58" s="2">
        <f t="shared" si="8"/>
        <v>0</v>
      </c>
      <c r="M58" s="2">
        <f t="shared" si="9"/>
        <v>0</v>
      </c>
      <c r="N58" s="2">
        <f t="shared" si="10"/>
        <v>0</v>
      </c>
      <c r="O58" s="2">
        <f t="shared" si="11"/>
        <v>1</v>
      </c>
      <c r="P58" s="4">
        <f t="shared" si="5"/>
        <v>127.51032856221661</v>
      </c>
    </row>
    <row r="59" spans="1:16" x14ac:dyDescent="0.25">
      <c r="A59" t="s">
        <v>285</v>
      </c>
      <c r="B59" t="s">
        <v>286</v>
      </c>
      <c r="C59">
        <v>2023</v>
      </c>
      <c r="D59" t="s">
        <v>101</v>
      </c>
      <c r="H59">
        <v>20105</v>
      </c>
      <c r="J59">
        <f>SUM(Table1[[#This Row],[NO1_A_MWh]:[NO4_A_MWh]])</f>
        <v>20105</v>
      </c>
      <c r="K59" s="2">
        <f t="shared" si="7"/>
        <v>0</v>
      </c>
      <c r="L59" s="2">
        <f t="shared" si="8"/>
        <v>0</v>
      </c>
      <c r="M59" s="2">
        <f t="shared" si="9"/>
        <v>0</v>
      </c>
      <c r="N59" s="2">
        <f t="shared" si="10"/>
        <v>1</v>
      </c>
      <c r="O59" s="2">
        <f t="shared" si="11"/>
        <v>0</v>
      </c>
      <c r="P59" s="4">
        <f t="shared" si="5"/>
        <v>277.94651429398954</v>
      </c>
    </row>
    <row r="60" spans="1:16" x14ac:dyDescent="0.25">
      <c r="A60" t="s">
        <v>132</v>
      </c>
      <c r="B60" t="s">
        <v>133</v>
      </c>
      <c r="C60">
        <v>2023</v>
      </c>
      <c r="D60" t="s">
        <v>20</v>
      </c>
      <c r="E60">
        <v>3375</v>
      </c>
      <c r="J60">
        <f>SUM(Table1[[#This Row],[NO1_A_MWh]:[NO4_A_MWh]])</f>
        <v>3375</v>
      </c>
      <c r="K60" s="2">
        <f t="shared" si="7"/>
        <v>1</v>
      </c>
      <c r="L60" s="2">
        <f t="shared" si="8"/>
        <v>0</v>
      </c>
      <c r="M60" s="2">
        <f t="shared" si="9"/>
        <v>0</v>
      </c>
      <c r="N60" s="2">
        <f t="shared" si="10"/>
        <v>0</v>
      </c>
      <c r="O60" s="2">
        <f t="shared" si="11"/>
        <v>0</v>
      </c>
      <c r="P60" s="4">
        <f t="shared" si="5"/>
        <v>730.76472317297566</v>
      </c>
    </row>
    <row r="61" spans="1:16" x14ac:dyDescent="0.25">
      <c r="A61" t="s">
        <v>281</v>
      </c>
      <c r="B61" t="s">
        <v>282</v>
      </c>
      <c r="C61">
        <v>2023</v>
      </c>
      <c r="D61" t="s">
        <v>99</v>
      </c>
      <c r="E61">
        <v>84786</v>
      </c>
      <c r="G61">
        <v>15856</v>
      </c>
      <c r="J61">
        <f>SUM(Table1[[#This Row],[NO1_A_MWh]:[NO4_A_MWh]])</f>
        <v>100642</v>
      </c>
      <c r="K61" s="2">
        <f t="shared" si="7"/>
        <v>0.84245146161642259</v>
      </c>
      <c r="L61" s="2">
        <f t="shared" si="8"/>
        <v>0</v>
      </c>
      <c r="M61" s="2">
        <f t="shared" si="9"/>
        <v>0.15754853838357744</v>
      </c>
      <c r="N61" s="2">
        <f t="shared" si="10"/>
        <v>0</v>
      </c>
      <c r="O61" s="2">
        <f t="shared" si="11"/>
        <v>0</v>
      </c>
      <c r="P61" s="4">
        <f t="shared" si="5"/>
        <v>711.65504461773367</v>
      </c>
    </row>
    <row r="62" spans="1:16" x14ac:dyDescent="0.25">
      <c r="A62" t="s">
        <v>255</v>
      </c>
      <c r="B62" t="s">
        <v>256</v>
      </c>
      <c r="C62">
        <v>2023</v>
      </c>
      <c r="D62" t="s">
        <v>85</v>
      </c>
      <c r="E62">
        <v>5424</v>
      </c>
      <c r="J62">
        <f>SUM(Table1[[#This Row],[NO1_A_MWh]:[NO4_A_MWh]])</f>
        <v>5424</v>
      </c>
      <c r="K62" s="2">
        <f t="shared" si="7"/>
        <v>1</v>
      </c>
      <c r="L62" s="2">
        <f t="shared" si="8"/>
        <v>0</v>
      </c>
      <c r="M62" s="2">
        <f t="shared" si="9"/>
        <v>0</v>
      </c>
      <c r="N62" s="2">
        <f t="shared" si="10"/>
        <v>0</v>
      </c>
      <c r="O62" s="2">
        <f t="shared" si="11"/>
        <v>0</v>
      </c>
      <c r="P62" s="4">
        <f t="shared" si="5"/>
        <v>730.76472317297566</v>
      </c>
    </row>
    <row r="63" spans="1:16" x14ac:dyDescent="0.25">
      <c r="A63" t="s">
        <v>222</v>
      </c>
      <c r="B63" t="s">
        <v>223</v>
      </c>
      <c r="C63">
        <v>2023</v>
      </c>
      <c r="D63" t="s">
        <v>69</v>
      </c>
      <c r="F63">
        <v>5349</v>
      </c>
      <c r="J63">
        <f>SUM(Table1[[#This Row],[NO1_A_MWh]:[NO4_A_MWh]])</f>
        <v>5349</v>
      </c>
      <c r="K63" s="2">
        <f t="shared" si="7"/>
        <v>0</v>
      </c>
      <c r="L63" s="2">
        <f t="shared" si="8"/>
        <v>1</v>
      </c>
      <c r="M63" s="2">
        <f t="shared" si="9"/>
        <v>0</v>
      </c>
      <c r="N63" s="2">
        <f t="shared" si="10"/>
        <v>0</v>
      </c>
      <c r="O63" s="2">
        <f t="shared" si="11"/>
        <v>0</v>
      </c>
      <c r="P63" s="4">
        <f t="shared" si="5"/>
        <v>795.99473206786627</v>
      </c>
    </row>
    <row r="64" spans="1:16" x14ac:dyDescent="0.25">
      <c r="A64" t="s">
        <v>224</v>
      </c>
      <c r="B64" t="s">
        <v>225</v>
      </c>
      <c r="C64">
        <v>2023</v>
      </c>
      <c r="D64" t="s">
        <v>70</v>
      </c>
      <c r="E64">
        <v>1572</v>
      </c>
      <c r="J64">
        <f>SUM(Table1[[#This Row],[NO1_A_MWh]:[NO4_A_MWh]])</f>
        <v>1572</v>
      </c>
      <c r="K64" s="2">
        <f t="shared" si="7"/>
        <v>1</v>
      </c>
      <c r="L64" s="2">
        <f t="shared" si="8"/>
        <v>0</v>
      </c>
      <c r="M64" s="2">
        <f t="shared" si="9"/>
        <v>0</v>
      </c>
      <c r="N64" s="2">
        <f t="shared" si="10"/>
        <v>0</v>
      </c>
      <c r="O64" s="2">
        <f t="shared" si="11"/>
        <v>0</v>
      </c>
      <c r="P64" s="4">
        <f t="shared" si="5"/>
        <v>730.76472317297566</v>
      </c>
    </row>
    <row r="65" spans="1:16" x14ac:dyDescent="0.25">
      <c r="A65" t="s">
        <v>238</v>
      </c>
      <c r="B65" t="s">
        <v>239</v>
      </c>
      <c r="C65">
        <v>2023</v>
      </c>
      <c r="D65" t="s">
        <v>78</v>
      </c>
      <c r="H65">
        <v>9816</v>
      </c>
      <c r="J65">
        <f>SUM(Table1[[#This Row],[NO1_A_MWh]:[NO4_A_MWh]])</f>
        <v>9816</v>
      </c>
      <c r="K65" s="2">
        <f t="shared" si="7"/>
        <v>0</v>
      </c>
      <c r="L65" s="2">
        <f t="shared" si="8"/>
        <v>0</v>
      </c>
      <c r="M65" s="2">
        <f t="shared" si="9"/>
        <v>0</v>
      </c>
      <c r="N65" s="2">
        <f t="shared" si="10"/>
        <v>1</v>
      </c>
      <c r="O65" s="2">
        <f t="shared" si="11"/>
        <v>0</v>
      </c>
      <c r="P65" s="4">
        <f t="shared" si="5"/>
        <v>277.94651429398954</v>
      </c>
    </row>
    <row r="66" spans="1:16" x14ac:dyDescent="0.25">
      <c r="A66" t="s">
        <v>174</v>
      </c>
      <c r="B66" t="s">
        <v>175</v>
      </c>
      <c r="C66">
        <v>2023</v>
      </c>
      <c r="D66" t="s">
        <v>41</v>
      </c>
      <c r="H66">
        <v>2191</v>
      </c>
      <c r="J66">
        <f>SUM(Table1[[#This Row],[NO1_A_MWh]:[NO4_A_MWh]])</f>
        <v>2191</v>
      </c>
      <c r="K66" s="2">
        <f t="shared" si="7"/>
        <v>0</v>
      </c>
      <c r="L66" s="2">
        <f t="shared" si="8"/>
        <v>0</v>
      </c>
      <c r="M66" s="2">
        <f t="shared" si="9"/>
        <v>0</v>
      </c>
      <c r="N66" s="2">
        <f t="shared" si="10"/>
        <v>1</v>
      </c>
      <c r="O66" s="2">
        <f t="shared" si="11"/>
        <v>0</v>
      </c>
      <c r="P66" s="4">
        <f t="shared" si="5"/>
        <v>277.94651429398954</v>
      </c>
    </row>
    <row r="67" spans="1:16" x14ac:dyDescent="0.25">
      <c r="A67" t="s">
        <v>198</v>
      </c>
      <c r="B67" t="s">
        <v>199</v>
      </c>
      <c r="C67">
        <v>2023</v>
      </c>
      <c r="D67" t="s">
        <v>55</v>
      </c>
      <c r="H67">
        <v>13603</v>
      </c>
      <c r="J67">
        <f>SUM(Table1[[#This Row],[NO1_A_MWh]:[NO4_A_MWh]])</f>
        <v>13603</v>
      </c>
      <c r="K67" s="2">
        <f t="shared" si="7"/>
        <v>0</v>
      </c>
      <c r="L67" s="2">
        <f t="shared" si="8"/>
        <v>0</v>
      </c>
      <c r="M67" s="2">
        <f t="shared" si="9"/>
        <v>0</v>
      </c>
      <c r="N67" s="2">
        <f t="shared" si="10"/>
        <v>1</v>
      </c>
      <c r="O67" s="2">
        <f t="shared" si="11"/>
        <v>0</v>
      </c>
      <c r="P67" s="4">
        <f t="shared" si="5"/>
        <v>277.94651429398954</v>
      </c>
    </row>
    <row r="68" spans="1:16" x14ac:dyDescent="0.25">
      <c r="A68" t="s">
        <v>220</v>
      </c>
      <c r="B68" t="s">
        <v>221</v>
      </c>
      <c r="C68">
        <v>2023</v>
      </c>
      <c r="D68" t="s">
        <v>68</v>
      </c>
      <c r="F68">
        <v>14543</v>
      </c>
      <c r="J68">
        <f>SUM(Table1[[#This Row],[NO1_A_MWh]:[NO4_A_MWh]])</f>
        <v>14543</v>
      </c>
      <c r="K68" s="2">
        <f t="shared" si="7"/>
        <v>0</v>
      </c>
      <c r="L68" s="2">
        <f t="shared" si="8"/>
        <v>1</v>
      </c>
      <c r="M68" s="2">
        <f t="shared" si="9"/>
        <v>0</v>
      </c>
      <c r="N68" s="2">
        <f t="shared" si="10"/>
        <v>0</v>
      </c>
      <c r="O68" s="2">
        <f t="shared" si="11"/>
        <v>0</v>
      </c>
      <c r="P68" s="4">
        <f t="shared" si="5"/>
        <v>795.99473206786627</v>
      </c>
    </row>
    <row r="69" spans="1:16" x14ac:dyDescent="0.25">
      <c r="A69" t="s">
        <v>295</v>
      </c>
      <c r="B69" t="s">
        <v>296</v>
      </c>
      <c r="C69">
        <v>2023</v>
      </c>
      <c r="D69" t="s">
        <v>106</v>
      </c>
      <c r="G69">
        <v>1031</v>
      </c>
      <c r="J69">
        <f>SUM(Table1[[#This Row],[NO1_A_MWh]:[NO4_A_MWh]])</f>
        <v>1031</v>
      </c>
      <c r="K69" s="2">
        <f t="shared" si="7"/>
        <v>0</v>
      </c>
      <c r="L69" s="2">
        <f t="shared" si="8"/>
        <v>0</v>
      </c>
      <c r="M69" s="2">
        <f t="shared" si="9"/>
        <v>1</v>
      </c>
      <c r="N69" s="2">
        <f t="shared" si="10"/>
        <v>0</v>
      </c>
      <c r="O69" s="2">
        <f t="shared" si="11"/>
        <v>0</v>
      </c>
      <c r="P69" s="4">
        <f t="shared" ref="P69:P90" si="12">SUMPRODUCT(K69:O69,$K$1:$O$1)</f>
        <v>609.47081114240882</v>
      </c>
    </row>
    <row r="70" spans="1:16" x14ac:dyDescent="0.25">
      <c r="A70" t="s">
        <v>246</v>
      </c>
      <c r="B70" t="s">
        <v>247</v>
      </c>
      <c r="C70">
        <v>2023</v>
      </c>
      <c r="D70" t="s">
        <v>248</v>
      </c>
      <c r="E70">
        <v>385663</v>
      </c>
      <c r="F70">
        <v>1033146</v>
      </c>
      <c r="G70">
        <v>554916</v>
      </c>
      <c r="H70">
        <v>472033</v>
      </c>
      <c r="I70">
        <v>498352</v>
      </c>
      <c r="J70">
        <f>SUM(Table1[[#This Row],[NO1_A_MWh]:[NO4_A_MWh]])</f>
        <v>2944110</v>
      </c>
      <c r="K70" s="2">
        <f t="shared" si="7"/>
        <v>0.13099476582057057</v>
      </c>
      <c r="L70" s="2">
        <f t="shared" si="8"/>
        <v>0.35091963275828686</v>
      </c>
      <c r="M70" s="2">
        <f t="shared" si="9"/>
        <v>0.18848344661035082</v>
      </c>
      <c r="N70" s="2">
        <f t="shared" si="10"/>
        <v>0.1603313055558386</v>
      </c>
      <c r="O70" s="2">
        <f t="shared" si="11"/>
        <v>0.16927084925495312</v>
      </c>
      <c r="P70" s="4">
        <f t="shared" si="12"/>
        <v>556.07900104524651</v>
      </c>
    </row>
    <row r="71" spans="1:16" x14ac:dyDescent="0.25">
      <c r="A71" t="s">
        <v>230</v>
      </c>
      <c r="B71" t="s">
        <v>231</v>
      </c>
      <c r="C71">
        <v>2023</v>
      </c>
      <c r="D71" t="s">
        <v>74</v>
      </c>
      <c r="H71">
        <v>6378</v>
      </c>
      <c r="J71">
        <f>SUM(Table1[[#This Row],[NO1_A_MWh]:[NO4_A_MWh]])</f>
        <v>6378</v>
      </c>
      <c r="K71" s="2">
        <f t="shared" si="7"/>
        <v>0</v>
      </c>
      <c r="L71" s="2">
        <f t="shared" si="8"/>
        <v>0</v>
      </c>
      <c r="M71" s="2">
        <f t="shared" si="9"/>
        <v>0</v>
      </c>
      <c r="N71" s="2">
        <f t="shared" si="10"/>
        <v>1</v>
      </c>
      <c r="O71" s="2">
        <f t="shared" si="11"/>
        <v>0</v>
      </c>
      <c r="P71" s="4">
        <f t="shared" si="12"/>
        <v>277.94651429398954</v>
      </c>
    </row>
    <row r="72" spans="1:16" x14ac:dyDescent="0.25">
      <c r="A72" t="s">
        <v>184</v>
      </c>
      <c r="B72" t="s">
        <v>185</v>
      </c>
      <c r="C72">
        <v>2023</v>
      </c>
      <c r="D72" t="s">
        <v>47</v>
      </c>
      <c r="G72">
        <v>4946</v>
      </c>
      <c r="J72">
        <f>SUM(Table1[[#This Row],[NO1_A_MWh]:[NO4_A_MWh]])</f>
        <v>4946</v>
      </c>
      <c r="K72" s="2">
        <f t="shared" ref="K72:K90" si="13">E72/$J72</f>
        <v>0</v>
      </c>
      <c r="L72" s="2">
        <f t="shared" ref="L72:L90" si="14">F72/$J72</f>
        <v>0</v>
      </c>
      <c r="M72" s="2">
        <f t="shared" ref="M72:M90" si="15">G72/$J72</f>
        <v>1</v>
      </c>
      <c r="N72" s="2">
        <f t="shared" ref="N72:N90" si="16">H72/$J72</f>
        <v>0</v>
      </c>
      <c r="O72" s="2">
        <f t="shared" ref="O72:O90" si="17">I72/$J72</f>
        <v>0</v>
      </c>
      <c r="P72" s="4">
        <f t="shared" si="12"/>
        <v>609.47081114240882</v>
      </c>
    </row>
    <row r="73" spans="1:16" x14ac:dyDescent="0.25">
      <c r="A73" t="s">
        <v>208</v>
      </c>
      <c r="B73" t="s">
        <v>209</v>
      </c>
      <c r="C73">
        <v>2023</v>
      </c>
      <c r="D73" t="s">
        <v>60</v>
      </c>
      <c r="H73">
        <v>6077</v>
      </c>
      <c r="J73">
        <f>SUM(Table1[[#This Row],[NO1_A_MWh]:[NO4_A_MWh]])</f>
        <v>6077</v>
      </c>
      <c r="K73" s="2">
        <f t="shared" si="13"/>
        <v>0</v>
      </c>
      <c r="L73" s="2">
        <f t="shared" si="14"/>
        <v>0</v>
      </c>
      <c r="M73" s="2">
        <f t="shared" si="15"/>
        <v>0</v>
      </c>
      <c r="N73" s="2">
        <f t="shared" si="16"/>
        <v>1</v>
      </c>
      <c r="O73" s="2">
        <f t="shared" si="17"/>
        <v>0</v>
      </c>
      <c r="P73" s="4">
        <f t="shared" si="12"/>
        <v>277.94651429398954</v>
      </c>
    </row>
    <row r="74" spans="1:16" x14ac:dyDescent="0.25">
      <c r="A74" t="s">
        <v>176</v>
      </c>
      <c r="B74" t="s">
        <v>177</v>
      </c>
      <c r="C74">
        <v>2023</v>
      </c>
      <c r="D74" t="s">
        <v>43</v>
      </c>
      <c r="I74">
        <v>14037</v>
      </c>
      <c r="J74">
        <f>SUM(Table1[[#This Row],[NO1_A_MWh]:[NO4_A_MWh]])</f>
        <v>14037</v>
      </c>
      <c r="K74" s="2">
        <f t="shared" si="13"/>
        <v>0</v>
      </c>
      <c r="L74" s="2">
        <f t="shared" si="14"/>
        <v>0</v>
      </c>
      <c r="M74" s="2">
        <f t="shared" si="15"/>
        <v>0</v>
      </c>
      <c r="N74" s="2">
        <f t="shared" si="16"/>
        <v>0</v>
      </c>
      <c r="O74" s="2">
        <f t="shared" si="17"/>
        <v>1</v>
      </c>
      <c r="P74" s="4">
        <f t="shared" si="12"/>
        <v>127.51032856221661</v>
      </c>
    </row>
    <row r="75" spans="1:16" x14ac:dyDescent="0.25">
      <c r="A75" t="s">
        <v>212</v>
      </c>
      <c r="B75" t="s">
        <v>213</v>
      </c>
      <c r="C75">
        <v>2023</v>
      </c>
      <c r="D75" t="s">
        <v>63</v>
      </c>
      <c r="G75">
        <v>37312</v>
      </c>
      <c r="J75">
        <f>SUM(Table1[[#This Row],[NO1_A_MWh]:[NO4_A_MWh]])</f>
        <v>37312</v>
      </c>
      <c r="K75" s="2">
        <f t="shared" si="13"/>
        <v>0</v>
      </c>
      <c r="L75" s="2">
        <f t="shared" si="14"/>
        <v>0</v>
      </c>
      <c r="M75" s="2">
        <f t="shared" si="15"/>
        <v>1</v>
      </c>
      <c r="N75" s="2">
        <f t="shared" si="16"/>
        <v>0</v>
      </c>
      <c r="O75" s="2">
        <f t="shared" si="17"/>
        <v>0</v>
      </c>
      <c r="P75" s="4">
        <f t="shared" si="12"/>
        <v>609.47081114240882</v>
      </c>
    </row>
    <row r="76" spans="1:16" x14ac:dyDescent="0.25">
      <c r="A76" t="s">
        <v>301</v>
      </c>
      <c r="B76" t="s">
        <v>302</v>
      </c>
      <c r="C76">
        <v>2023</v>
      </c>
      <c r="D76" t="s">
        <v>109</v>
      </c>
      <c r="E76">
        <v>2058</v>
      </c>
      <c r="J76">
        <f>SUM(Table1[[#This Row],[NO1_A_MWh]:[NO4_A_MWh]])</f>
        <v>2058</v>
      </c>
      <c r="K76" s="2">
        <f t="shared" si="13"/>
        <v>1</v>
      </c>
      <c r="L76" s="2">
        <f t="shared" si="14"/>
        <v>0</v>
      </c>
      <c r="M76" s="2">
        <f t="shared" si="15"/>
        <v>0</v>
      </c>
      <c r="N76" s="2">
        <f t="shared" si="16"/>
        <v>0</v>
      </c>
      <c r="O76" s="2">
        <f t="shared" si="17"/>
        <v>0</v>
      </c>
      <c r="P76" s="4">
        <f t="shared" si="12"/>
        <v>730.76472317297566</v>
      </c>
    </row>
    <row r="77" spans="1:16" x14ac:dyDescent="0.25">
      <c r="A77" t="s">
        <v>150</v>
      </c>
      <c r="B77" t="s">
        <v>151</v>
      </c>
      <c r="C77">
        <v>2023</v>
      </c>
      <c r="D77" t="s">
        <v>29</v>
      </c>
      <c r="F77">
        <v>6783</v>
      </c>
      <c r="J77">
        <f>SUM(Table1[[#This Row],[NO1_A_MWh]:[NO4_A_MWh]])</f>
        <v>6783</v>
      </c>
      <c r="K77" s="2">
        <f t="shared" si="13"/>
        <v>0</v>
      </c>
      <c r="L77" s="2">
        <f t="shared" si="14"/>
        <v>1</v>
      </c>
      <c r="M77" s="2">
        <f t="shared" si="15"/>
        <v>0</v>
      </c>
      <c r="N77" s="2">
        <f t="shared" si="16"/>
        <v>0</v>
      </c>
      <c r="O77" s="2">
        <f t="shared" si="17"/>
        <v>0</v>
      </c>
      <c r="P77" s="4">
        <f t="shared" si="12"/>
        <v>795.99473206786627</v>
      </c>
    </row>
    <row r="78" spans="1:16" x14ac:dyDescent="0.25">
      <c r="A78" t="s">
        <v>236</v>
      </c>
      <c r="B78" t="s">
        <v>237</v>
      </c>
      <c r="C78">
        <v>2023</v>
      </c>
      <c r="D78" t="s">
        <v>77</v>
      </c>
      <c r="F78">
        <v>27067</v>
      </c>
      <c r="J78">
        <f>SUM(Table1[[#This Row],[NO1_A_MWh]:[NO4_A_MWh]])</f>
        <v>27067</v>
      </c>
      <c r="K78" s="2">
        <f t="shared" si="13"/>
        <v>0</v>
      </c>
      <c r="L78" s="2">
        <f t="shared" si="14"/>
        <v>1</v>
      </c>
      <c r="M78" s="2">
        <f t="shared" si="15"/>
        <v>0</v>
      </c>
      <c r="N78" s="2">
        <f t="shared" si="16"/>
        <v>0</v>
      </c>
      <c r="O78" s="2">
        <f t="shared" si="17"/>
        <v>0</v>
      </c>
      <c r="P78" s="4">
        <f t="shared" si="12"/>
        <v>795.99473206786627</v>
      </c>
    </row>
    <row r="79" spans="1:16" x14ac:dyDescent="0.25">
      <c r="A79" t="s">
        <v>166</v>
      </c>
      <c r="B79" t="s">
        <v>167</v>
      </c>
      <c r="C79">
        <v>2023</v>
      </c>
      <c r="D79" t="s">
        <v>37</v>
      </c>
      <c r="G79">
        <v>19243</v>
      </c>
      <c r="J79">
        <f>SUM(Table1[[#This Row],[NO1_A_MWh]:[NO4_A_MWh]])</f>
        <v>19243</v>
      </c>
      <c r="K79" s="2">
        <f t="shared" si="13"/>
        <v>0</v>
      </c>
      <c r="L79" s="2">
        <f t="shared" si="14"/>
        <v>0</v>
      </c>
      <c r="M79" s="2">
        <f t="shared" si="15"/>
        <v>1</v>
      </c>
      <c r="N79" s="2">
        <f t="shared" si="16"/>
        <v>0</v>
      </c>
      <c r="O79" s="2">
        <f t="shared" si="17"/>
        <v>0</v>
      </c>
      <c r="P79" s="4">
        <f>SUMPRODUCT(K79:O79,$K$1:$O$1)</f>
        <v>609.47081114240882</v>
      </c>
    </row>
    <row r="80" spans="1:16" x14ac:dyDescent="0.25">
      <c r="A80" t="s">
        <v>299</v>
      </c>
      <c r="B80" t="s">
        <v>300</v>
      </c>
      <c r="C80">
        <v>2023</v>
      </c>
      <c r="D80" t="s">
        <v>108</v>
      </c>
      <c r="H80">
        <v>147209</v>
      </c>
      <c r="I80">
        <v>17654</v>
      </c>
      <c r="J80">
        <f>SUM(Table1[[#This Row],[NO1_A_MWh]:[NO4_A_MWh]])</f>
        <v>164863</v>
      </c>
      <c r="K80" s="2">
        <f t="shared" si="13"/>
        <v>0</v>
      </c>
      <c r="L80" s="2">
        <f t="shared" si="14"/>
        <v>0</v>
      </c>
      <c r="M80" s="2">
        <f t="shared" si="15"/>
        <v>0</v>
      </c>
      <c r="N80" s="2">
        <f t="shared" si="16"/>
        <v>0.89291714939070621</v>
      </c>
      <c r="O80" s="2">
        <f t="shared" si="17"/>
        <v>0.10708285060929378</v>
      </c>
      <c r="P80" s="4">
        <f t="shared" si="12"/>
        <v>261.83737869104215</v>
      </c>
    </row>
    <row r="81" spans="1:16" x14ac:dyDescent="0.25">
      <c r="A81" t="s">
        <v>267</v>
      </c>
      <c r="B81" t="s">
        <v>268</v>
      </c>
      <c r="C81">
        <v>2023</v>
      </c>
      <c r="D81" t="s">
        <v>92</v>
      </c>
      <c r="H81">
        <v>311422</v>
      </c>
      <c r="J81">
        <f>SUM(Table1[[#This Row],[NO1_A_MWh]:[NO4_A_MWh]])</f>
        <v>311422</v>
      </c>
      <c r="K81" s="2">
        <f t="shared" si="13"/>
        <v>0</v>
      </c>
      <c r="L81" s="2">
        <f t="shared" si="14"/>
        <v>0</v>
      </c>
      <c r="M81" s="2">
        <f t="shared" si="15"/>
        <v>0</v>
      </c>
      <c r="N81" s="2">
        <f t="shared" si="16"/>
        <v>1</v>
      </c>
      <c r="O81" s="2">
        <f t="shared" si="17"/>
        <v>0</v>
      </c>
      <c r="P81" s="4">
        <f t="shared" si="12"/>
        <v>277.94651429398954</v>
      </c>
    </row>
    <row r="82" spans="1:16" x14ac:dyDescent="0.25">
      <c r="A82" t="s">
        <v>226</v>
      </c>
      <c r="B82" t="s">
        <v>227</v>
      </c>
      <c r="C82">
        <v>2023</v>
      </c>
      <c r="D82" t="s">
        <v>71</v>
      </c>
      <c r="H82">
        <v>10541</v>
      </c>
      <c r="J82">
        <f>SUM(Table1[[#This Row],[NO1_A_MWh]:[NO4_A_MWh]])</f>
        <v>10541</v>
      </c>
      <c r="K82" s="2">
        <f t="shared" si="13"/>
        <v>0</v>
      </c>
      <c r="L82" s="2">
        <f t="shared" si="14"/>
        <v>0</v>
      </c>
      <c r="M82" s="2">
        <f t="shared" si="15"/>
        <v>0</v>
      </c>
      <c r="N82" s="2">
        <f t="shared" si="16"/>
        <v>1</v>
      </c>
      <c r="O82" s="2">
        <f t="shared" si="17"/>
        <v>0</v>
      </c>
      <c r="P82" s="4">
        <f t="shared" si="12"/>
        <v>277.94651429398954</v>
      </c>
    </row>
    <row r="83" spans="1:16" x14ac:dyDescent="0.25">
      <c r="A83" t="s">
        <v>152</v>
      </c>
      <c r="B83" t="s">
        <v>153</v>
      </c>
      <c r="C83">
        <v>2023</v>
      </c>
      <c r="D83" t="s">
        <v>30</v>
      </c>
      <c r="F83">
        <v>945</v>
      </c>
      <c r="J83">
        <f>SUM(Table1[[#This Row],[NO1_A_MWh]:[NO4_A_MWh]])</f>
        <v>945</v>
      </c>
      <c r="K83" s="2">
        <f t="shared" si="13"/>
        <v>0</v>
      </c>
      <c r="L83" s="2">
        <f t="shared" si="14"/>
        <v>1</v>
      </c>
      <c r="M83" s="2">
        <f t="shared" si="15"/>
        <v>0</v>
      </c>
      <c r="N83" s="2">
        <f t="shared" si="16"/>
        <v>0</v>
      </c>
      <c r="O83" s="2">
        <f t="shared" si="17"/>
        <v>0</v>
      </c>
      <c r="P83" s="4">
        <f t="shared" si="12"/>
        <v>795.99473206786627</v>
      </c>
    </row>
    <row r="84" spans="1:16" x14ac:dyDescent="0.25">
      <c r="A84" t="s">
        <v>251</v>
      </c>
      <c r="B84" t="s">
        <v>252</v>
      </c>
      <c r="C84">
        <v>2023</v>
      </c>
      <c r="D84" t="s">
        <v>83</v>
      </c>
      <c r="G84">
        <v>2086</v>
      </c>
      <c r="J84">
        <f>SUM(Table1[[#This Row],[NO1_A_MWh]:[NO4_A_MWh]])</f>
        <v>2086</v>
      </c>
      <c r="K84" s="2">
        <f t="shared" si="13"/>
        <v>0</v>
      </c>
      <c r="L84" s="2">
        <f t="shared" si="14"/>
        <v>0</v>
      </c>
      <c r="M84" s="2">
        <f t="shared" si="15"/>
        <v>1</v>
      </c>
      <c r="N84" s="2">
        <f t="shared" si="16"/>
        <v>0</v>
      </c>
      <c r="O84" s="2">
        <f t="shared" si="17"/>
        <v>0</v>
      </c>
      <c r="P84" s="4">
        <f t="shared" si="12"/>
        <v>609.47081114240882</v>
      </c>
    </row>
    <row r="85" spans="1:16" x14ac:dyDescent="0.25">
      <c r="A85" t="s">
        <v>130</v>
      </c>
      <c r="B85" t="s">
        <v>131</v>
      </c>
      <c r="C85">
        <v>2023</v>
      </c>
      <c r="D85" t="s">
        <v>19</v>
      </c>
      <c r="E85">
        <v>3564</v>
      </c>
      <c r="J85">
        <f>SUM(Table1[[#This Row],[NO1_A_MWh]:[NO4_A_MWh]])</f>
        <v>3564</v>
      </c>
      <c r="K85" s="2">
        <f t="shared" si="13"/>
        <v>1</v>
      </c>
      <c r="L85" s="2">
        <f t="shared" si="14"/>
        <v>0</v>
      </c>
      <c r="M85" s="2">
        <f t="shared" si="15"/>
        <v>0</v>
      </c>
      <c r="N85" s="2">
        <f t="shared" si="16"/>
        <v>0</v>
      </c>
      <c r="O85" s="2">
        <f t="shared" si="17"/>
        <v>0</v>
      </c>
      <c r="P85" s="4">
        <f t="shared" si="12"/>
        <v>730.76472317297566</v>
      </c>
    </row>
    <row r="86" spans="1:16" x14ac:dyDescent="0.25">
      <c r="A86" t="s">
        <v>253</v>
      </c>
      <c r="B86" t="s">
        <v>254</v>
      </c>
      <c r="C86">
        <v>2023</v>
      </c>
      <c r="D86" t="s">
        <v>84</v>
      </c>
      <c r="I86">
        <v>23467</v>
      </c>
      <c r="J86">
        <f>SUM(Table1[[#This Row],[NO1_A_MWh]:[NO4_A_MWh]])</f>
        <v>23467</v>
      </c>
      <c r="K86" s="2">
        <f t="shared" si="13"/>
        <v>0</v>
      </c>
      <c r="L86" s="2">
        <f t="shared" si="14"/>
        <v>0</v>
      </c>
      <c r="M86" s="2">
        <f t="shared" si="15"/>
        <v>0</v>
      </c>
      <c r="N86" s="2">
        <f t="shared" si="16"/>
        <v>0</v>
      </c>
      <c r="O86" s="2">
        <f t="shared" si="17"/>
        <v>1</v>
      </c>
      <c r="P86" s="4">
        <f t="shared" si="12"/>
        <v>127.51032856221661</v>
      </c>
    </row>
    <row r="87" spans="1:16" x14ac:dyDescent="0.25">
      <c r="A87" t="s">
        <v>273</v>
      </c>
      <c r="B87" t="s">
        <v>274</v>
      </c>
      <c r="C87">
        <v>2023</v>
      </c>
      <c r="D87" t="s">
        <v>95</v>
      </c>
      <c r="F87">
        <v>8625</v>
      </c>
      <c r="J87">
        <f>SUM(Table1[[#This Row],[NO1_A_MWh]:[NO4_A_MWh]])</f>
        <v>8625</v>
      </c>
      <c r="K87" s="2">
        <f t="shared" si="13"/>
        <v>0</v>
      </c>
      <c r="L87" s="2">
        <f t="shared" si="14"/>
        <v>1</v>
      </c>
      <c r="M87" s="2">
        <f t="shared" si="15"/>
        <v>0</v>
      </c>
      <c r="N87" s="2">
        <f t="shared" si="16"/>
        <v>0</v>
      </c>
      <c r="O87" s="2">
        <f t="shared" si="17"/>
        <v>0</v>
      </c>
      <c r="P87" s="4">
        <f t="shared" si="12"/>
        <v>795.99473206786627</v>
      </c>
    </row>
    <row r="88" spans="1:16" x14ac:dyDescent="0.25">
      <c r="A88" t="s">
        <v>148</v>
      </c>
      <c r="B88" t="s">
        <v>149</v>
      </c>
      <c r="C88">
        <v>2023</v>
      </c>
      <c r="D88" t="s">
        <v>28</v>
      </c>
      <c r="E88">
        <v>26247</v>
      </c>
      <c r="J88">
        <f>SUM(Table1[[#This Row],[NO1_A_MWh]:[NO4_A_MWh]])</f>
        <v>26247</v>
      </c>
      <c r="K88" s="2">
        <f t="shared" si="13"/>
        <v>1</v>
      </c>
      <c r="L88" s="2">
        <f t="shared" si="14"/>
        <v>0</v>
      </c>
      <c r="M88" s="2">
        <f t="shared" si="15"/>
        <v>0</v>
      </c>
      <c r="N88" s="2">
        <f t="shared" si="16"/>
        <v>0</v>
      </c>
      <c r="O88" s="2">
        <f t="shared" si="17"/>
        <v>0</v>
      </c>
      <c r="P88" s="4">
        <f t="shared" si="12"/>
        <v>730.76472317297566</v>
      </c>
    </row>
    <row r="89" spans="1:16" x14ac:dyDescent="0.25">
      <c r="A89" t="s">
        <v>172</v>
      </c>
      <c r="B89" t="s">
        <v>173</v>
      </c>
      <c r="C89">
        <v>2023</v>
      </c>
      <c r="D89" t="s">
        <v>370</v>
      </c>
      <c r="E89">
        <v>7552</v>
      </c>
      <c r="J89">
        <f>SUM(Table1[[#This Row],[NO1_A_MWh]:[NO4_A_MWh]])</f>
        <v>7552</v>
      </c>
      <c r="K89" s="2">
        <f t="shared" si="13"/>
        <v>1</v>
      </c>
      <c r="L89" s="2">
        <f t="shared" si="14"/>
        <v>0</v>
      </c>
      <c r="M89" s="2">
        <f t="shared" si="15"/>
        <v>0</v>
      </c>
      <c r="N89" s="2">
        <f t="shared" si="16"/>
        <v>0</v>
      </c>
      <c r="O89" s="2">
        <f t="shared" si="17"/>
        <v>0</v>
      </c>
      <c r="P89" s="4">
        <f t="shared" si="12"/>
        <v>730.76472317297566</v>
      </c>
    </row>
    <row r="90" spans="1:16" x14ac:dyDescent="0.25">
      <c r="A90" t="s">
        <v>180</v>
      </c>
      <c r="B90" t="s">
        <v>181</v>
      </c>
      <c r="C90">
        <v>2023</v>
      </c>
      <c r="D90" t="s">
        <v>45</v>
      </c>
      <c r="I90">
        <v>20891</v>
      </c>
      <c r="J90">
        <f>SUM(Table1[[#This Row],[NO1_A_MWh]:[NO4_A_MWh]])</f>
        <v>20891</v>
      </c>
      <c r="K90" s="2">
        <f t="shared" si="13"/>
        <v>0</v>
      </c>
      <c r="L90" s="2">
        <f t="shared" si="14"/>
        <v>0</v>
      </c>
      <c r="M90" s="2">
        <f t="shared" si="15"/>
        <v>0</v>
      </c>
      <c r="N90" s="2">
        <f t="shared" si="16"/>
        <v>0</v>
      </c>
      <c r="O90" s="2">
        <f t="shared" si="17"/>
        <v>1</v>
      </c>
      <c r="P90" s="4">
        <f t="shared" si="12"/>
        <v>127.51032856221661</v>
      </c>
    </row>
    <row r="91" spans="1:16" x14ac:dyDescent="0.25">
      <c r="K91" s="2"/>
      <c r="L91" s="2"/>
      <c r="M91" s="2"/>
      <c r="N91" s="2"/>
      <c r="O91" s="2"/>
      <c r="P91" s="4"/>
    </row>
    <row r="92" spans="1:16" x14ac:dyDescent="0.25">
      <c r="K92" s="2"/>
      <c r="L92" s="2"/>
      <c r="M92" s="2"/>
      <c r="N92" s="2"/>
      <c r="O92" s="2"/>
      <c r="P92" s="4"/>
    </row>
    <row r="93" spans="1:16" x14ac:dyDescent="0.25">
      <c r="K93" s="2"/>
      <c r="L93" s="2"/>
      <c r="M93" s="2"/>
      <c r="N93" s="2"/>
      <c r="O93" s="2"/>
      <c r="P93" s="4"/>
    </row>
    <row r="94" spans="1:16" x14ac:dyDescent="0.25">
      <c r="K94" s="2"/>
      <c r="L94" s="2"/>
      <c r="M94" s="2"/>
      <c r="N94" s="2"/>
      <c r="O94" s="2"/>
      <c r="P94" s="4"/>
    </row>
    <row r="95" spans="1:16" x14ac:dyDescent="0.25">
      <c r="K95" s="2"/>
      <c r="L95" s="2"/>
      <c r="M95" s="2"/>
      <c r="N95" s="2"/>
      <c r="O95" s="2"/>
      <c r="P95" s="4"/>
    </row>
    <row r="96" spans="1:16" x14ac:dyDescent="0.25">
      <c r="K96" s="2"/>
      <c r="L96" s="2"/>
      <c r="M96" s="2"/>
      <c r="N96" s="2"/>
      <c r="O96" s="2"/>
      <c r="P96" s="4"/>
    </row>
    <row r="97" spans="11:16" x14ac:dyDescent="0.25">
      <c r="L97" s="2"/>
      <c r="M97" s="2"/>
      <c r="N97" s="2"/>
      <c r="O97" s="2"/>
      <c r="P97" s="4"/>
    </row>
    <row r="98" spans="11:16" x14ac:dyDescent="0.25">
      <c r="K98" s="2"/>
      <c r="L98" s="2"/>
      <c r="M98" s="2"/>
      <c r="N98" s="2"/>
      <c r="O98" s="2"/>
    </row>
  </sheetData>
  <mergeCells count="2">
    <mergeCell ref="K2:O2"/>
    <mergeCell ref="E2:J2"/>
  </mergeCells>
  <phoneticPr fontId="10" type="noConversion"/>
  <pageMargins left="0.75" right="0.75" top="0.75" bottom="0.5" header="0.5" footer="0.75"/>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4AF99-BF80-45F5-B7BB-48A2F2AF8D9D}">
  <dimension ref="A1:O96"/>
  <sheetViews>
    <sheetView showGridLines="0" topLeftCell="A34" workbookViewId="0">
      <selection activeCell="G58" sqref="G58"/>
    </sheetView>
    <sheetView tabSelected="1" workbookViewId="1">
      <selection activeCell="E65" sqref="E65"/>
    </sheetView>
  </sheetViews>
  <sheetFormatPr baseColWidth="10" defaultColWidth="11.42578125" defaultRowHeight="15" x14ac:dyDescent="0.25"/>
  <cols>
    <col min="1" max="1" width="19.85546875" style="11" bestFit="1" customWidth="1"/>
    <col min="2" max="2" width="18.28515625" style="11" customWidth="1"/>
    <col min="3" max="3" width="16.28515625" style="11" customWidth="1"/>
    <col min="4" max="4" width="18.7109375" style="11" customWidth="1"/>
    <col min="5" max="6" width="18.42578125" style="11" customWidth="1"/>
    <col min="7" max="7" width="16.28515625" style="11" customWidth="1"/>
    <col min="8" max="16384" width="11.42578125" style="11"/>
  </cols>
  <sheetData>
    <row r="1" spans="1:9" s="22" customFormat="1" x14ac:dyDescent="0.25">
      <c r="A1" s="46" t="s">
        <v>305</v>
      </c>
      <c r="B1" s="46"/>
      <c r="C1" s="46"/>
      <c r="D1" s="46"/>
      <c r="E1" s="46"/>
      <c r="F1" s="46"/>
      <c r="G1" s="46"/>
      <c r="H1" s="46"/>
      <c r="I1" s="46"/>
    </row>
    <row r="2" spans="1:9" s="22" customFormat="1" x14ac:dyDescent="0.25">
      <c r="A2" s="23" t="s">
        <v>306</v>
      </c>
      <c r="B2" s="23" t="s">
        <v>124</v>
      </c>
      <c r="C2" s="23" t="s">
        <v>125</v>
      </c>
      <c r="D2" s="23" t="s">
        <v>127</v>
      </c>
      <c r="E2" s="23" t="s">
        <v>128</v>
      </c>
      <c r="F2" s="23" t="s">
        <v>126</v>
      </c>
      <c r="G2" s="23"/>
    </row>
    <row r="3" spans="1:9" s="22" customFormat="1" x14ac:dyDescent="0.25">
      <c r="A3" s="22">
        <v>2025</v>
      </c>
      <c r="B3" s="24">
        <f>B19</f>
        <v>730.76472317297566</v>
      </c>
      <c r="C3" s="24">
        <f t="shared" ref="C3:F3" si="0">C19</f>
        <v>795.99473206786627</v>
      </c>
      <c r="D3" s="24">
        <f>D19</f>
        <v>277.94651429398954</v>
      </c>
      <c r="E3" s="24">
        <f>E19</f>
        <v>127.51032856221661</v>
      </c>
      <c r="F3" s="24">
        <f t="shared" si="0"/>
        <v>609.47081114240882</v>
      </c>
    </row>
    <row r="4" spans="1:9" s="22" customFormat="1" x14ac:dyDescent="0.25">
      <c r="B4" s="24"/>
      <c r="C4" s="24"/>
      <c r="D4" s="24"/>
      <c r="E4" s="24"/>
      <c r="F4" s="24"/>
    </row>
    <row r="5" spans="1:9" s="22" customFormat="1" x14ac:dyDescent="0.25">
      <c r="A5" s="46" t="s">
        <v>307</v>
      </c>
      <c r="B5" s="46"/>
      <c r="C5" s="46"/>
      <c r="D5" s="46"/>
      <c r="E5" s="46"/>
      <c r="F5" s="46"/>
      <c r="G5" s="46"/>
      <c r="H5" s="46"/>
      <c r="I5" s="46"/>
    </row>
    <row r="6" spans="1:9" s="22" customFormat="1" x14ac:dyDescent="0.25">
      <c r="A6" s="23" t="s">
        <v>308</v>
      </c>
      <c r="B6" s="23" t="s">
        <v>124</v>
      </c>
      <c r="C6" s="23" t="s">
        <v>125</v>
      </c>
      <c r="D6" s="23" t="s">
        <v>127</v>
      </c>
      <c r="E6" s="23" t="s">
        <v>128</v>
      </c>
      <c r="F6" s="23" t="s">
        <v>126</v>
      </c>
      <c r="G6" s="25" t="s">
        <v>309</v>
      </c>
      <c r="H6" s="26" t="s">
        <v>310</v>
      </c>
    </row>
    <row r="7" spans="1:9" s="22" customFormat="1" x14ac:dyDescent="0.25">
      <c r="A7" s="21" t="s">
        <v>311</v>
      </c>
      <c r="B7" s="27">
        <f>B23*$E38</f>
        <v>82.135906161515905</v>
      </c>
      <c r="C7" s="27">
        <f t="shared" ref="C7:F7" si="1">C23*$E38</f>
        <v>85.038835555191284</v>
      </c>
      <c r="D7" s="27">
        <f t="shared" si="1"/>
        <v>30.581346646667569</v>
      </c>
      <c r="E7" s="27">
        <f t="shared" si="1"/>
        <v>11.945929501130253</v>
      </c>
      <c r="F7" s="27">
        <f t="shared" si="1"/>
        <v>68.295828512303061</v>
      </c>
      <c r="G7" s="22" t="s">
        <v>312</v>
      </c>
      <c r="H7" s="28"/>
    </row>
    <row r="8" spans="1:9" s="22" customFormat="1" x14ac:dyDescent="0.25">
      <c r="A8" s="21" t="s">
        <v>313</v>
      </c>
      <c r="B8" s="27">
        <f t="shared" ref="B8:F8" si="2">B24*$E39</f>
        <v>90.778929829832208</v>
      </c>
      <c r="C8" s="27">
        <f t="shared" si="2"/>
        <v>93.976060778127561</v>
      </c>
      <c r="D8" s="27">
        <f t="shared" si="2"/>
        <v>32.088527566268262</v>
      </c>
      <c r="E8" s="27">
        <f t="shared" si="2"/>
        <v>7.6463471234331379</v>
      </c>
      <c r="F8" s="27">
        <f t="shared" si="2"/>
        <v>79.294132960420527</v>
      </c>
      <c r="G8" s="22" t="s">
        <v>312</v>
      </c>
      <c r="H8" s="28"/>
    </row>
    <row r="9" spans="1:9" s="22" customFormat="1" x14ac:dyDescent="0.25">
      <c r="A9" s="21" t="s">
        <v>314</v>
      </c>
      <c r="B9" s="27">
        <f t="shared" ref="B9:F9" si="3">B25*$E40</f>
        <v>55.398349898941923</v>
      </c>
      <c r="C9" s="27">
        <f t="shared" si="3"/>
        <v>60.474226368745086</v>
      </c>
      <c r="D9" s="27">
        <f t="shared" si="3"/>
        <v>21.009020784763933</v>
      </c>
      <c r="E9" s="27">
        <f t="shared" si="3"/>
        <v>6.3091973982102703</v>
      </c>
      <c r="F9" s="27">
        <f t="shared" si="3"/>
        <v>49.06042112448749</v>
      </c>
      <c r="G9" s="22" t="s">
        <v>312</v>
      </c>
      <c r="H9" s="28"/>
    </row>
    <row r="10" spans="1:9" s="22" customFormat="1" x14ac:dyDescent="0.25">
      <c r="A10" s="21" t="s">
        <v>315</v>
      </c>
      <c r="B10" s="27">
        <f t="shared" ref="B10:F10" si="4">B26*$E41</f>
        <v>48.034847852957959</v>
      </c>
      <c r="C10" s="27">
        <f t="shared" si="4"/>
        <v>52.2231833117023</v>
      </c>
      <c r="D10" s="27">
        <f t="shared" si="4"/>
        <v>13.237975279568047</v>
      </c>
      <c r="E10" s="27">
        <f t="shared" si="4"/>
        <v>1.8365281551368016</v>
      </c>
      <c r="F10" s="27">
        <f t="shared" si="4"/>
        <v>35.68487296063082</v>
      </c>
      <c r="G10" s="22" t="s">
        <v>312</v>
      </c>
      <c r="H10" s="28"/>
    </row>
    <row r="11" spans="1:9" s="22" customFormat="1" x14ac:dyDescent="0.25">
      <c r="A11" s="21" t="s">
        <v>316</v>
      </c>
      <c r="B11" s="27">
        <f t="shared" ref="B11:F11" si="5">B27*$E42</f>
        <v>48.715247013625195</v>
      </c>
      <c r="C11" s="27">
        <f t="shared" si="5"/>
        <v>51.20664791018114</v>
      </c>
      <c r="D11" s="27">
        <f t="shared" si="5"/>
        <v>8.6191781842071471</v>
      </c>
      <c r="E11" s="27">
        <f t="shared" si="5"/>
        <v>5.4816301354366148</v>
      </c>
      <c r="F11" s="27">
        <f t="shared" si="5"/>
        <v>34.576752486800309</v>
      </c>
      <c r="G11" s="22" t="s">
        <v>312</v>
      </c>
      <c r="H11" s="28"/>
    </row>
    <row r="12" spans="1:9" s="22" customFormat="1" x14ac:dyDescent="0.25">
      <c r="A12" s="21" t="s">
        <v>317</v>
      </c>
      <c r="B12" s="27">
        <f t="shared" ref="B12:F12" si="6">B28*$E43</f>
        <v>29.718150092329282</v>
      </c>
      <c r="C12" s="27">
        <f t="shared" si="6"/>
        <v>35.558769191747189</v>
      </c>
      <c r="D12" s="27">
        <f t="shared" si="6"/>
        <v>7.1029751300379074</v>
      </c>
      <c r="E12" s="27">
        <f t="shared" si="6"/>
        <v>2.3474710516591175</v>
      </c>
      <c r="F12" s="27">
        <f t="shared" si="6"/>
        <v>23.251909122102347</v>
      </c>
      <c r="G12" s="22" t="s">
        <v>312</v>
      </c>
      <c r="H12" s="28"/>
    </row>
    <row r="13" spans="1:9" s="22" customFormat="1" x14ac:dyDescent="0.25">
      <c r="A13" s="21" t="s">
        <v>318</v>
      </c>
      <c r="B13" s="27">
        <f t="shared" ref="B13:F13" si="7">B29*$E44</f>
        <v>25.57066902760624</v>
      </c>
      <c r="C13" s="27">
        <f t="shared" si="7"/>
        <v>42.540912535580368</v>
      </c>
      <c r="D13" s="27">
        <f t="shared" si="7"/>
        <v>3.6480258353862114</v>
      </c>
      <c r="E13" s="27">
        <f t="shared" si="7"/>
        <v>1.5607188278384354</v>
      </c>
      <c r="F13" s="27">
        <f t="shared" si="7"/>
        <v>9.2222422557893839</v>
      </c>
      <c r="G13" s="22" t="s">
        <v>312</v>
      </c>
      <c r="H13" s="28"/>
    </row>
    <row r="14" spans="1:9" s="22" customFormat="1" x14ac:dyDescent="0.25">
      <c r="A14" s="21" t="s">
        <v>319</v>
      </c>
      <c r="B14" s="27">
        <f t="shared" ref="B14:F14" si="8">B30*$E45</f>
        <v>40.66252768539394</v>
      </c>
      <c r="C14" s="27">
        <f t="shared" si="8"/>
        <v>47.19203161506092</v>
      </c>
      <c r="D14" s="27">
        <f t="shared" si="8"/>
        <v>4.2992894769118273</v>
      </c>
      <c r="E14" s="27">
        <f t="shared" si="8"/>
        <v>1.4082914645220028</v>
      </c>
      <c r="F14" s="27">
        <f t="shared" si="8"/>
        <v>20.533527396302336</v>
      </c>
      <c r="G14" s="22" t="s">
        <v>312</v>
      </c>
      <c r="H14" s="28"/>
    </row>
    <row r="15" spans="1:9" s="22" customFormat="1" x14ac:dyDescent="0.25">
      <c r="A15" s="21" t="s">
        <v>320</v>
      </c>
      <c r="B15" s="27">
        <f t="shared" ref="B15:F15" si="9">B31*$E46</f>
        <v>36.233317811212018</v>
      </c>
      <c r="C15" s="27">
        <f t="shared" si="9"/>
        <v>42.56320918636807</v>
      </c>
      <c r="D15" s="27">
        <f t="shared" si="9"/>
        <v>10.76202912326387</v>
      </c>
      <c r="E15" s="27">
        <f t="shared" si="9"/>
        <v>3.0083673582596853</v>
      </c>
      <c r="F15" s="27">
        <f t="shared" si="9"/>
        <v>33.411873419735464</v>
      </c>
      <c r="G15" s="22" t="s">
        <v>312</v>
      </c>
      <c r="H15" s="28"/>
    </row>
    <row r="16" spans="1:9" s="22" customFormat="1" x14ac:dyDescent="0.25">
      <c r="A16" s="21" t="s">
        <v>321</v>
      </c>
      <c r="B16" s="27">
        <f t="shared" ref="B16:F16" si="10">B32*$E47</f>
        <v>51.087156717853581</v>
      </c>
      <c r="C16" s="27">
        <f t="shared" si="10"/>
        <v>60.424500580489401</v>
      </c>
      <c r="D16" s="27">
        <f t="shared" si="10"/>
        <v>24.847994497290824</v>
      </c>
      <c r="E16" s="27">
        <f t="shared" si="10"/>
        <v>4.5952008859326066</v>
      </c>
      <c r="F16" s="27">
        <f t="shared" si="10"/>
        <v>48.681306036420182</v>
      </c>
      <c r="G16" s="22" t="s">
        <v>312</v>
      </c>
      <c r="H16" s="28"/>
    </row>
    <row r="17" spans="1:15" s="22" customFormat="1" x14ac:dyDescent="0.25">
      <c r="A17" s="21" t="s">
        <v>322</v>
      </c>
      <c r="B17" s="27">
        <f t="shared" ref="B17:F17" si="11">B33*$E48</f>
        <v>100.73449294924471</v>
      </c>
      <c r="C17" s="27">
        <f t="shared" si="11"/>
        <v>102.65785522744724</v>
      </c>
      <c r="D17" s="27">
        <f t="shared" si="11"/>
        <v>58.727875264114118</v>
      </c>
      <c r="E17" s="27">
        <f t="shared" si="11"/>
        <v>41.255906684562675</v>
      </c>
      <c r="F17" s="27">
        <f t="shared" si="11"/>
        <v>95.664784137991461</v>
      </c>
      <c r="G17" s="22" t="s">
        <v>323</v>
      </c>
      <c r="H17" s="28"/>
    </row>
    <row r="18" spans="1:15" s="22" customFormat="1" x14ac:dyDescent="0.25">
      <c r="A18" s="21" t="s">
        <v>324</v>
      </c>
      <c r="B18" s="27">
        <f t="shared" ref="B18:F18" si="12">B34*$E49</f>
        <v>110.69512813246278</v>
      </c>
      <c r="C18" s="27">
        <f t="shared" si="12"/>
        <v>111.13849980722564</v>
      </c>
      <c r="D18" s="27">
        <f t="shared" si="12"/>
        <v>52.022276505509879</v>
      </c>
      <c r="E18" s="27">
        <f t="shared" si="12"/>
        <v>29.114739976095017</v>
      </c>
      <c r="F18" s="27">
        <f t="shared" si="12"/>
        <v>100.79316072942538</v>
      </c>
      <c r="G18" s="22" t="s">
        <v>325</v>
      </c>
      <c r="H18" s="28"/>
    </row>
    <row r="19" spans="1:15" s="22" customFormat="1" x14ac:dyDescent="0.25">
      <c r="A19" s="22" t="s">
        <v>326</v>
      </c>
      <c r="B19" s="29">
        <f>SUM(B7:B18)+11</f>
        <v>730.76472317297566</v>
      </c>
      <c r="C19" s="29">
        <f t="shared" ref="C19:E19" si="13">SUM(C7:C18)+11</f>
        <v>795.99473206786627</v>
      </c>
      <c r="D19" s="29">
        <f>SUM(D7:D18)+11</f>
        <v>277.94651429398954</v>
      </c>
      <c r="E19" s="29">
        <f t="shared" si="13"/>
        <v>127.51032856221661</v>
      </c>
      <c r="F19" s="29">
        <f>SUM(F7:F18)+11</f>
        <v>609.47081114240882</v>
      </c>
    </row>
    <row r="20" spans="1:15" s="22" customFormat="1" x14ac:dyDescent="0.25">
      <c r="B20" s="24"/>
      <c r="C20" s="24"/>
      <c r="D20" s="24"/>
      <c r="E20" s="24"/>
      <c r="F20" s="24"/>
    </row>
    <row r="21" spans="1:15" s="22" customFormat="1" x14ac:dyDescent="0.25">
      <c r="A21" s="46" t="s">
        <v>327</v>
      </c>
      <c r="B21" s="46"/>
      <c r="C21" s="46"/>
      <c r="D21" s="46"/>
      <c r="E21" s="46"/>
      <c r="F21" s="46"/>
      <c r="G21" s="46"/>
      <c r="H21" s="46"/>
      <c r="I21" s="46"/>
    </row>
    <row r="22" spans="1:15" s="22" customFormat="1" x14ac:dyDescent="0.25">
      <c r="A22" s="25" t="s">
        <v>308</v>
      </c>
      <c r="B22" s="32" t="s">
        <v>124</v>
      </c>
      <c r="C22" s="32" t="s">
        <v>125</v>
      </c>
      <c r="D22" s="32" t="s">
        <v>127</v>
      </c>
      <c r="E22" s="32" t="s">
        <v>128</v>
      </c>
      <c r="F22" s="32" t="s">
        <v>126</v>
      </c>
      <c r="G22" s="25" t="s">
        <v>309</v>
      </c>
      <c r="J22" s="33"/>
      <c r="K22" s="34"/>
      <c r="L22" s="34"/>
      <c r="M22" s="34"/>
      <c r="N22" s="34"/>
      <c r="O22" s="34"/>
    </row>
    <row r="23" spans="1:15" s="22" customFormat="1" x14ac:dyDescent="0.25">
      <c r="A23" s="21" t="s">
        <v>311</v>
      </c>
      <c r="B23" s="28">
        <v>751.3963</v>
      </c>
      <c r="C23" s="28">
        <v>777.9529</v>
      </c>
      <c r="D23" s="28">
        <v>279.7645</v>
      </c>
      <c r="E23" s="28">
        <v>109.28384</v>
      </c>
      <c r="F23" s="28">
        <v>624.78440000000001</v>
      </c>
      <c r="G23" s="22" t="s">
        <v>312</v>
      </c>
      <c r="J23" s="33"/>
      <c r="K23" s="34"/>
      <c r="L23" s="34"/>
      <c r="M23" s="34"/>
      <c r="N23" s="34"/>
      <c r="O23" s="34"/>
    </row>
    <row r="24" spans="1:15" s="22" customFormat="1" x14ac:dyDescent="0.25">
      <c r="A24" s="21" t="s">
        <v>313</v>
      </c>
      <c r="B24" s="28">
        <v>969.37249999999995</v>
      </c>
      <c r="C24" s="28">
        <v>1003.5127</v>
      </c>
      <c r="D24" s="28">
        <v>342.65370000000001</v>
      </c>
      <c r="E24" s="28">
        <v>81.650649999999999</v>
      </c>
      <c r="F24" s="28">
        <v>846.73339999999996</v>
      </c>
      <c r="G24" s="22" t="s">
        <v>312</v>
      </c>
    </row>
    <row r="25" spans="1:15" s="22" customFormat="1" x14ac:dyDescent="0.25">
      <c r="A25" s="21" t="s">
        <v>314</v>
      </c>
      <c r="B25" s="28">
        <v>520.6</v>
      </c>
      <c r="C25" s="28">
        <v>568.29999999999995</v>
      </c>
      <c r="D25" s="28">
        <v>197.43</v>
      </c>
      <c r="E25" s="28">
        <v>59.29</v>
      </c>
      <c r="F25" s="28">
        <v>461.04</v>
      </c>
      <c r="G25" s="22" t="s">
        <v>312</v>
      </c>
    </row>
    <row r="26" spans="1:15" s="22" customFormat="1" x14ac:dyDescent="0.25">
      <c r="A26" s="21" t="s">
        <v>315</v>
      </c>
      <c r="B26" s="27">
        <v>603.14</v>
      </c>
      <c r="C26" s="27">
        <v>655.73</v>
      </c>
      <c r="D26" s="27">
        <v>166.22</v>
      </c>
      <c r="E26" s="27">
        <v>23.06</v>
      </c>
      <c r="F26" s="27">
        <v>448.07</v>
      </c>
      <c r="G26" s="22" t="s">
        <v>312</v>
      </c>
    </row>
    <row r="27" spans="1:15" s="22" customFormat="1" x14ac:dyDescent="0.25">
      <c r="A27" s="21" t="s">
        <v>316</v>
      </c>
      <c r="B27" s="27">
        <v>710.96</v>
      </c>
      <c r="C27" s="27">
        <v>747.32</v>
      </c>
      <c r="D27" s="27">
        <v>125.79</v>
      </c>
      <c r="E27" s="27">
        <v>80</v>
      </c>
      <c r="F27" s="27">
        <v>504.62</v>
      </c>
      <c r="G27" s="22" t="s">
        <v>312</v>
      </c>
    </row>
    <row r="28" spans="1:15" s="22" customFormat="1" x14ac:dyDescent="0.25">
      <c r="A28" s="21" t="s">
        <v>317</v>
      </c>
      <c r="B28" s="27">
        <v>534.87</v>
      </c>
      <c r="C28" s="27">
        <v>639.99</v>
      </c>
      <c r="D28" s="27">
        <v>127.84</v>
      </c>
      <c r="E28" s="27">
        <v>42.25</v>
      </c>
      <c r="F28" s="27">
        <v>418.49</v>
      </c>
      <c r="G28" s="22" t="s">
        <v>312</v>
      </c>
      <c r="H28" s="37"/>
    </row>
    <row r="29" spans="1:15" s="22" customFormat="1" x14ac:dyDescent="0.25">
      <c r="A29" s="21" t="s">
        <v>318</v>
      </c>
      <c r="B29" s="28">
        <v>496.76</v>
      </c>
      <c r="C29" s="28">
        <v>826.44</v>
      </c>
      <c r="D29" s="28">
        <v>70.87</v>
      </c>
      <c r="E29" s="28">
        <v>30.32</v>
      </c>
      <c r="F29" s="27">
        <v>179.16</v>
      </c>
      <c r="G29" s="22" t="s">
        <v>312</v>
      </c>
      <c r="H29" s="37"/>
    </row>
    <row r="30" spans="1:15" s="22" customFormat="1" x14ac:dyDescent="0.25">
      <c r="A30" s="21" t="s">
        <v>319</v>
      </c>
      <c r="B30" s="28">
        <v>726.75</v>
      </c>
      <c r="C30" s="28">
        <v>843.45</v>
      </c>
      <c r="D30" s="28">
        <v>76.84</v>
      </c>
      <c r="E30" s="28">
        <v>25.17</v>
      </c>
      <c r="F30" s="27">
        <v>366.99</v>
      </c>
      <c r="G30" s="22" t="s">
        <v>312</v>
      </c>
      <c r="H30" s="37"/>
    </row>
    <row r="31" spans="1:15" s="22" customFormat="1" x14ac:dyDescent="0.25">
      <c r="A31" s="21" t="s">
        <v>320</v>
      </c>
      <c r="B31" s="21">
        <v>597.03</v>
      </c>
      <c r="C31" s="21">
        <v>701.33</v>
      </c>
      <c r="D31" s="21">
        <v>177.33</v>
      </c>
      <c r="E31" s="21">
        <v>49.57</v>
      </c>
      <c r="F31" s="21">
        <v>550.54</v>
      </c>
      <c r="G31" s="21" t="s">
        <v>312</v>
      </c>
      <c r="H31" s="21"/>
    </row>
    <row r="32" spans="1:15" s="22" customFormat="1" x14ac:dyDescent="0.25">
      <c r="A32" s="21" t="s">
        <v>321</v>
      </c>
      <c r="B32" s="21">
        <v>587.55999999999995</v>
      </c>
      <c r="C32" s="21">
        <v>694.95</v>
      </c>
      <c r="D32" s="21">
        <v>285.77999999999997</v>
      </c>
      <c r="E32" s="21">
        <v>52.85</v>
      </c>
      <c r="F32" s="21">
        <v>559.89</v>
      </c>
      <c r="G32" s="21" t="s">
        <v>312</v>
      </c>
      <c r="H32" s="21"/>
    </row>
    <row r="33" spans="1:15" s="22" customFormat="1" x14ac:dyDescent="0.25">
      <c r="A33" s="21" t="s">
        <v>322</v>
      </c>
      <c r="B33" s="21">
        <v>940.64</v>
      </c>
      <c r="C33" s="21">
        <v>958.6</v>
      </c>
      <c r="D33" s="21">
        <v>548.39</v>
      </c>
      <c r="E33" s="21">
        <v>385.24</v>
      </c>
      <c r="F33" s="21">
        <v>893.3</v>
      </c>
      <c r="G33" s="21" t="s">
        <v>323</v>
      </c>
      <c r="H33" s="21"/>
    </row>
    <row r="34" spans="1:15" s="22" customFormat="1" x14ac:dyDescent="0.25">
      <c r="A34" s="21" t="s">
        <v>324</v>
      </c>
      <c r="B34" s="51">
        <f>B$62</f>
        <v>887.32532000000003</v>
      </c>
      <c r="C34" s="51">
        <f t="shared" ref="C34:F34" si="14">C$62</f>
        <v>890.87936000000002</v>
      </c>
      <c r="D34" s="51">
        <f t="shared" si="14"/>
        <v>417.00736000000001</v>
      </c>
      <c r="E34" s="51">
        <f t="shared" si="14"/>
        <v>233.38196000000002</v>
      </c>
      <c r="F34" s="51">
        <f t="shared" si="14"/>
        <v>807.95176000000004</v>
      </c>
      <c r="G34" s="21" t="s">
        <v>325</v>
      </c>
      <c r="H34" s="21"/>
    </row>
    <row r="35" spans="1:15" s="22" customFormat="1" x14ac:dyDescent="0.25">
      <c r="B35" s="24"/>
      <c r="C35" s="24"/>
      <c r="D35" s="24"/>
      <c r="E35" s="24"/>
      <c r="F35" s="24"/>
    </row>
    <row r="36" spans="1:15" s="22" customFormat="1" x14ac:dyDescent="0.25">
      <c r="A36" s="46" t="s">
        <v>328</v>
      </c>
      <c r="B36" s="46"/>
      <c r="C36" s="46"/>
      <c r="D36" s="46"/>
      <c r="E36" s="46"/>
      <c r="F36" s="46"/>
      <c r="G36" s="46"/>
      <c r="H36" s="46"/>
      <c r="I36" s="46"/>
    </row>
    <row r="37" spans="1:15" s="22" customFormat="1" x14ac:dyDescent="0.25">
      <c r="A37" s="25" t="s">
        <v>329</v>
      </c>
      <c r="B37" s="25" t="s">
        <v>308</v>
      </c>
      <c r="C37" s="25" t="s">
        <v>330</v>
      </c>
      <c r="D37" s="25" t="s">
        <v>123</v>
      </c>
      <c r="E37" s="25" t="s">
        <v>331</v>
      </c>
      <c r="H37" s="23"/>
    </row>
    <row r="38" spans="1:15" s="22" customFormat="1" x14ac:dyDescent="0.25">
      <c r="A38" s="22" t="s">
        <v>332</v>
      </c>
      <c r="B38" s="21" t="s">
        <v>333</v>
      </c>
      <c r="C38" s="21">
        <v>8816223</v>
      </c>
      <c r="D38" s="30">
        <f>SUM($C$38:$C$49)</f>
        <v>80652636</v>
      </c>
      <c r="E38" s="27">
        <f>C38/D38</f>
        <v>0.10931103355381962</v>
      </c>
      <c r="F38" s="33"/>
      <c r="G38" s="33"/>
      <c r="H38" s="33"/>
      <c r="I38" s="33"/>
      <c r="J38" s="33"/>
      <c r="K38" s="33"/>
      <c r="L38" s="33"/>
      <c r="M38" s="33"/>
      <c r="N38" s="33"/>
      <c r="O38" s="33"/>
    </row>
    <row r="39" spans="1:15" s="22" customFormat="1" x14ac:dyDescent="0.25">
      <c r="A39" s="22" t="s">
        <v>332</v>
      </c>
      <c r="B39" s="21" t="s">
        <v>334</v>
      </c>
      <c r="C39" s="21">
        <v>7552886</v>
      </c>
      <c r="D39" s="30">
        <f t="shared" ref="D39:D49" si="15">SUM($C$38:$C$49)</f>
        <v>80652636</v>
      </c>
      <c r="E39" s="27">
        <f t="shared" ref="E39:E49" si="16">C39/D39</f>
        <v>9.3647106586820045E-2</v>
      </c>
      <c r="F39" s="33"/>
      <c r="G39" s="33"/>
      <c r="H39" s="33"/>
      <c r="I39" s="33"/>
      <c r="J39" s="33"/>
      <c r="K39" s="33"/>
      <c r="L39" s="33"/>
      <c r="M39" s="33"/>
      <c r="N39" s="33"/>
      <c r="O39" s="33"/>
    </row>
    <row r="40" spans="1:15" s="22" customFormat="1" x14ac:dyDescent="0.25">
      <c r="A40" s="22" t="s">
        <v>332</v>
      </c>
      <c r="B40" s="21" t="s">
        <v>335</v>
      </c>
      <c r="C40" s="21">
        <v>8582449</v>
      </c>
      <c r="D40" s="30">
        <f t="shared" si="15"/>
        <v>80652636</v>
      </c>
      <c r="E40" s="27">
        <f t="shared" si="16"/>
        <v>0.10641250460803289</v>
      </c>
      <c r="F40" s="33"/>
      <c r="G40" s="33"/>
      <c r="H40" s="33"/>
      <c r="I40" s="33"/>
      <c r="J40" s="33"/>
      <c r="K40" s="33"/>
      <c r="L40" s="33"/>
      <c r="M40" s="33"/>
      <c r="N40" s="33"/>
      <c r="O40" s="33"/>
    </row>
    <row r="41" spans="1:15" s="22" customFormat="1" x14ac:dyDescent="0.25">
      <c r="A41" s="22" t="s">
        <v>332</v>
      </c>
      <c r="B41" s="21" t="s">
        <v>336</v>
      </c>
      <c r="C41" s="21">
        <v>6423280</v>
      </c>
      <c r="D41" s="30">
        <f t="shared" si="15"/>
        <v>80652636</v>
      </c>
      <c r="E41" s="27">
        <f t="shared" si="16"/>
        <v>7.9641290335507445E-2</v>
      </c>
    </row>
    <row r="42" spans="1:15" s="22" customFormat="1" x14ac:dyDescent="0.25">
      <c r="A42" s="22" t="s">
        <v>332</v>
      </c>
      <c r="B42" s="21" t="s">
        <v>337</v>
      </c>
      <c r="C42" s="21">
        <v>5526349</v>
      </c>
      <c r="D42" s="30">
        <f t="shared" si="15"/>
        <v>80652636</v>
      </c>
      <c r="E42" s="27">
        <f t="shared" si="16"/>
        <v>6.8520376692957685E-2</v>
      </c>
      <c r="M42" s="35"/>
      <c r="N42" s="35"/>
    </row>
    <row r="43" spans="1:15" s="22" customFormat="1" x14ac:dyDescent="0.25">
      <c r="A43" s="22" t="s">
        <v>332</v>
      </c>
      <c r="B43" s="21" t="s">
        <v>338</v>
      </c>
      <c r="C43" s="21">
        <v>4481177</v>
      </c>
      <c r="D43" s="30">
        <f t="shared" si="15"/>
        <v>80652636</v>
      </c>
      <c r="E43" s="27">
        <f t="shared" si="16"/>
        <v>5.5561445009683255E-2</v>
      </c>
      <c r="M43" s="35"/>
      <c r="N43" s="35"/>
    </row>
    <row r="44" spans="1:15" s="22" customFormat="1" x14ac:dyDescent="0.25">
      <c r="A44" s="22" t="s">
        <v>332</v>
      </c>
      <c r="B44" s="21" t="s">
        <v>339</v>
      </c>
      <c r="C44" s="21">
        <v>4151586</v>
      </c>
      <c r="D44" s="30">
        <f t="shared" si="15"/>
        <v>80652636</v>
      </c>
      <c r="E44" s="27">
        <f>C44/D44</f>
        <v>5.1474895377257107E-2</v>
      </c>
    </row>
    <row r="45" spans="1:15" s="22" customFormat="1" x14ac:dyDescent="0.25">
      <c r="A45" s="22" t="s">
        <v>332</v>
      </c>
      <c r="B45" s="21" t="s">
        <v>340</v>
      </c>
      <c r="C45" s="21">
        <v>4512611</v>
      </c>
      <c r="D45" s="30">
        <f t="shared" si="15"/>
        <v>80652636</v>
      </c>
      <c r="E45" s="27">
        <f t="shared" si="16"/>
        <v>5.595119048557818E-2</v>
      </c>
    </row>
    <row r="46" spans="1:15" s="22" customFormat="1" x14ac:dyDescent="0.25">
      <c r="A46" s="22" t="s">
        <v>332</v>
      </c>
      <c r="B46" s="21" t="s">
        <v>341</v>
      </c>
      <c r="C46" s="21">
        <v>4894750</v>
      </c>
      <c r="D46" s="30">
        <f t="shared" si="15"/>
        <v>80652636</v>
      </c>
      <c r="E46" s="27">
        <f t="shared" si="16"/>
        <v>6.0689274929588165E-2</v>
      </c>
    </row>
    <row r="47" spans="1:15" s="22" customFormat="1" x14ac:dyDescent="0.25">
      <c r="A47" s="22" t="s">
        <v>332</v>
      </c>
      <c r="B47" s="21" t="s">
        <v>342</v>
      </c>
      <c r="C47" s="21">
        <v>7012584</v>
      </c>
      <c r="D47" s="30">
        <f t="shared" si="15"/>
        <v>80652636</v>
      </c>
      <c r="E47" s="27">
        <f t="shared" si="16"/>
        <v>8.6947982704495858E-2</v>
      </c>
    </row>
    <row r="48" spans="1:15" s="22" customFormat="1" x14ac:dyDescent="0.25">
      <c r="A48" s="22" t="s">
        <v>332</v>
      </c>
      <c r="B48" s="21" t="s">
        <v>343</v>
      </c>
      <c r="C48" s="21">
        <v>8637207</v>
      </c>
      <c r="D48" s="30">
        <f t="shared" si="15"/>
        <v>80652636</v>
      </c>
      <c r="E48" s="27">
        <f t="shared" si="16"/>
        <v>0.10709144087987403</v>
      </c>
    </row>
    <row r="49" spans="1:12" s="22" customFormat="1" x14ac:dyDescent="0.25">
      <c r="A49" s="22" t="s">
        <v>332</v>
      </c>
      <c r="B49" s="21" t="s">
        <v>344</v>
      </c>
      <c r="C49" s="21">
        <v>10061534</v>
      </c>
      <c r="D49" s="30">
        <f t="shared" si="15"/>
        <v>80652636</v>
      </c>
      <c r="E49" s="27">
        <f t="shared" si="16"/>
        <v>0.12475145883638571</v>
      </c>
    </row>
    <row r="50" spans="1:12" s="22" customFormat="1" x14ac:dyDescent="0.25">
      <c r="B50" s="24"/>
      <c r="C50" s="24"/>
      <c r="D50" s="24"/>
      <c r="E50" s="24"/>
      <c r="F50" s="24"/>
    </row>
    <row r="51" spans="1:12" s="22" customFormat="1" x14ac:dyDescent="0.25">
      <c r="A51" s="46" t="s">
        <v>345</v>
      </c>
      <c r="B51" s="46"/>
      <c r="C51" s="46"/>
      <c r="D51" s="46"/>
      <c r="E51" s="46"/>
      <c r="F51" s="46"/>
      <c r="G51" s="46"/>
      <c r="H51" s="46"/>
      <c r="I51" s="46"/>
    </row>
    <row r="52" spans="1:12" s="22" customFormat="1" x14ac:dyDescent="0.25">
      <c r="A52" s="25" t="s">
        <v>346</v>
      </c>
      <c r="B52" s="25" t="s">
        <v>347</v>
      </c>
      <c r="C52" s="25" t="s">
        <v>348</v>
      </c>
      <c r="D52" s="25" t="s">
        <v>345</v>
      </c>
      <c r="E52" s="25"/>
      <c r="F52" s="23"/>
      <c r="G52" s="23"/>
    </row>
    <row r="53" spans="1:12" s="22" customFormat="1" x14ac:dyDescent="0.25">
      <c r="A53" s="41" t="s">
        <v>349</v>
      </c>
      <c r="B53" s="41" t="s">
        <v>350</v>
      </c>
      <c r="C53" s="42">
        <v>45987</v>
      </c>
      <c r="D53" s="41">
        <v>11.8468</v>
      </c>
      <c r="E53" s="43"/>
      <c r="L53" s="31"/>
    </row>
    <row r="54" spans="1:12" s="22" customFormat="1" x14ac:dyDescent="0.25"/>
    <row r="55" spans="1:12" s="22" customFormat="1" x14ac:dyDescent="0.25">
      <c r="A55" s="46" t="s">
        <v>368</v>
      </c>
      <c r="B55" s="46"/>
      <c r="C55" s="46"/>
      <c r="D55" s="46"/>
      <c r="E55" s="46"/>
      <c r="F55" s="46"/>
      <c r="G55" s="46"/>
      <c r="H55" s="46"/>
      <c r="I55" s="46"/>
    </row>
    <row r="56" spans="1:12" s="22" customFormat="1" x14ac:dyDescent="0.25">
      <c r="A56" s="25" t="s">
        <v>308</v>
      </c>
      <c r="B56" s="23" t="s">
        <v>124</v>
      </c>
      <c r="C56" s="23" t="s">
        <v>125</v>
      </c>
      <c r="D56" s="23" t="s">
        <v>127</v>
      </c>
      <c r="E56" s="23" t="s">
        <v>128</v>
      </c>
      <c r="F56" s="23" t="s">
        <v>126</v>
      </c>
      <c r="G56" s="23" t="s">
        <v>351</v>
      </c>
      <c r="H56" s="25" t="s">
        <v>348</v>
      </c>
    </row>
    <row r="57" spans="1:12" s="22" customFormat="1" x14ac:dyDescent="0.25">
      <c r="A57" s="41" t="s">
        <v>352</v>
      </c>
      <c r="B57" s="47">
        <v>16.7</v>
      </c>
      <c r="C57" s="47">
        <v>17</v>
      </c>
      <c r="D57" s="47">
        <v>-23</v>
      </c>
      <c r="E57" s="47">
        <v>-38.5</v>
      </c>
      <c r="F57" s="47">
        <v>10</v>
      </c>
      <c r="G57" s="47">
        <v>58.2</v>
      </c>
      <c r="H57" s="48" t="s">
        <v>353</v>
      </c>
      <c r="I57" s="49"/>
      <c r="J57" s="31"/>
    </row>
    <row r="58" spans="1:12" s="22" customFormat="1" ht="20.25" customHeight="1" x14ac:dyDescent="0.25">
      <c r="A58" s="41"/>
      <c r="B58" s="48" t="s">
        <v>354</v>
      </c>
      <c r="C58" s="48" t="s">
        <v>355</v>
      </c>
      <c r="D58" s="48" t="s">
        <v>356</v>
      </c>
      <c r="E58" s="48" t="s">
        <v>357</v>
      </c>
      <c r="F58" s="50" t="s">
        <v>358</v>
      </c>
      <c r="G58" s="41" t="s">
        <v>359</v>
      </c>
      <c r="H58" s="41"/>
      <c r="I58" s="41"/>
    </row>
    <row r="59" spans="1:12" s="22" customFormat="1" x14ac:dyDescent="0.25"/>
    <row r="60" spans="1:12" s="22" customFormat="1" ht="33.6" customHeight="1" x14ac:dyDescent="0.25">
      <c r="A60" s="45" t="s">
        <v>360</v>
      </c>
      <c r="B60" s="45"/>
      <c r="C60" s="45"/>
      <c r="D60" s="45"/>
      <c r="E60" s="45"/>
      <c r="F60" s="45"/>
      <c r="G60" s="45"/>
      <c r="H60" s="45"/>
      <c r="I60" s="45"/>
    </row>
    <row r="61" spans="1:12" s="22" customFormat="1" x14ac:dyDescent="0.25">
      <c r="A61" s="25" t="s">
        <v>308</v>
      </c>
      <c r="B61" s="23" t="s">
        <v>124</v>
      </c>
      <c r="C61" s="23" t="s">
        <v>125</v>
      </c>
      <c r="D61" s="23" t="s">
        <v>127</v>
      </c>
      <c r="E61" s="23" t="s">
        <v>128</v>
      </c>
      <c r="F61" s="23" t="s">
        <v>126</v>
      </c>
      <c r="G61" s="23"/>
    </row>
    <row r="62" spans="1:12" s="22" customFormat="1" x14ac:dyDescent="0.25">
      <c r="A62" s="22" t="s">
        <v>361</v>
      </c>
      <c r="B62" s="28">
        <f>($G$57+B57)*$D$53</f>
        <v>887.32532000000003</v>
      </c>
      <c r="C62" s="28">
        <f>($G$57+C57)*$D$53</f>
        <v>890.87936000000002</v>
      </c>
      <c r="D62" s="28">
        <f>($G$57+D57)*$D$53</f>
        <v>417.00736000000001</v>
      </c>
      <c r="E62" s="28">
        <f>($G$57+E57)*$D$53</f>
        <v>233.38196000000002</v>
      </c>
      <c r="F62" s="28">
        <f>($G$57+F57)*$D$53</f>
        <v>807.95176000000004</v>
      </c>
      <c r="G62" s="28"/>
    </row>
    <row r="63" spans="1:12" s="22" customFormat="1" x14ac:dyDescent="0.25">
      <c r="B63" s="24"/>
      <c r="C63" s="24"/>
      <c r="D63" s="24"/>
      <c r="E63" s="24"/>
      <c r="F63" s="24"/>
    </row>
    <row r="64" spans="1:12" s="22" customFormat="1" x14ac:dyDescent="0.25">
      <c r="B64" s="24"/>
      <c r="C64" s="24"/>
      <c r="D64" s="24"/>
      <c r="E64" s="24"/>
      <c r="F64" s="24"/>
    </row>
    <row r="65" spans="1:6" s="22" customFormat="1" x14ac:dyDescent="0.25">
      <c r="B65" s="24"/>
      <c r="C65" s="24"/>
      <c r="D65" s="24"/>
      <c r="E65" s="24"/>
      <c r="F65" s="24"/>
    </row>
    <row r="66" spans="1:6" s="22" customFormat="1" x14ac:dyDescent="0.25">
      <c r="B66" s="24"/>
      <c r="C66" s="24"/>
      <c r="D66" s="24"/>
      <c r="E66" s="24"/>
      <c r="F66" s="24"/>
    </row>
    <row r="67" spans="1:6" s="22" customFormat="1" x14ac:dyDescent="0.25">
      <c r="B67" s="24"/>
      <c r="C67" s="24"/>
      <c r="D67" s="24"/>
      <c r="E67" s="24"/>
      <c r="F67" s="24"/>
    </row>
    <row r="68" spans="1:6" s="22" customFormat="1" x14ac:dyDescent="0.25">
      <c r="B68" s="24"/>
      <c r="C68" s="24"/>
      <c r="D68" s="24"/>
      <c r="E68" s="24"/>
      <c r="F68" s="24"/>
    </row>
    <row r="69" spans="1:6" s="22" customFormat="1" x14ac:dyDescent="0.25">
      <c r="B69" s="24"/>
      <c r="C69" s="24"/>
      <c r="D69" s="24"/>
      <c r="E69" s="24"/>
      <c r="F69" s="24"/>
    </row>
    <row r="70" spans="1:6" s="22" customFormat="1" x14ac:dyDescent="0.25">
      <c r="B70" s="24"/>
      <c r="C70" s="24"/>
      <c r="D70" s="24"/>
      <c r="E70" s="24"/>
      <c r="F70" s="24"/>
    </row>
    <row r="71" spans="1:6" s="22" customFormat="1" x14ac:dyDescent="0.25">
      <c r="B71" s="24"/>
      <c r="C71" s="24"/>
      <c r="D71" s="24"/>
      <c r="E71" s="24"/>
      <c r="F71" s="24"/>
    </row>
    <row r="72" spans="1:6" s="22" customFormat="1" x14ac:dyDescent="0.25">
      <c r="B72" s="24"/>
      <c r="C72" s="24"/>
      <c r="D72" s="24"/>
      <c r="E72" s="24"/>
      <c r="F72" s="24"/>
    </row>
    <row r="73" spans="1:6" s="22" customFormat="1" x14ac:dyDescent="0.25">
      <c r="B73" s="24"/>
      <c r="C73" s="24"/>
      <c r="D73" s="24"/>
      <c r="E73" s="24"/>
      <c r="F73" s="24"/>
    </row>
    <row r="74" spans="1:6" s="22" customFormat="1" x14ac:dyDescent="0.25">
      <c r="B74" s="24"/>
      <c r="C74" s="24"/>
      <c r="D74" s="24"/>
      <c r="E74" s="24"/>
      <c r="F74" s="24"/>
    </row>
    <row r="76" spans="1:6" x14ac:dyDescent="0.25">
      <c r="A76" s="21"/>
      <c r="B76" s="21"/>
      <c r="C76" s="21"/>
    </row>
    <row r="77" spans="1:6" x14ac:dyDescent="0.25">
      <c r="A77" s="21"/>
      <c r="B77" s="21"/>
      <c r="D77" s="36"/>
    </row>
    <row r="78" spans="1:6" x14ac:dyDescent="0.25">
      <c r="A78" s="21"/>
      <c r="B78" s="21"/>
      <c r="D78" s="36"/>
    </row>
    <row r="79" spans="1:6" x14ac:dyDescent="0.25">
      <c r="A79" s="21"/>
      <c r="B79" s="21"/>
      <c r="D79" s="36"/>
    </row>
    <row r="80" spans="1:6" x14ac:dyDescent="0.25">
      <c r="A80" s="21"/>
      <c r="B80" s="21"/>
      <c r="D80" s="36"/>
    </row>
    <row r="81" spans="1:6" x14ac:dyDescent="0.25">
      <c r="A81" s="21"/>
      <c r="B81" s="21"/>
      <c r="D81" s="36"/>
    </row>
    <row r="82" spans="1:6" x14ac:dyDescent="0.25">
      <c r="A82" s="21"/>
      <c r="B82" s="21"/>
      <c r="D82" s="36"/>
    </row>
    <row r="83" spans="1:6" x14ac:dyDescent="0.25">
      <c r="A83" s="21"/>
      <c r="B83" s="21"/>
      <c r="D83" s="36"/>
    </row>
    <row r="84" spans="1:6" x14ac:dyDescent="0.25">
      <c r="A84" s="21"/>
      <c r="B84" s="21"/>
      <c r="D84" s="36"/>
      <c r="F84"/>
    </row>
    <row r="85" spans="1:6" x14ac:dyDescent="0.25">
      <c r="A85" s="21"/>
      <c r="B85" s="21"/>
      <c r="D85" s="36"/>
      <c r="F85" s="16"/>
    </row>
    <row r="86" spans="1:6" x14ac:dyDescent="0.25">
      <c r="A86" s="21"/>
      <c r="B86" s="21"/>
      <c r="D86" s="36"/>
      <c r="F86"/>
    </row>
    <row r="87" spans="1:6" x14ac:dyDescent="0.25">
      <c r="A87" s="21"/>
      <c r="B87" s="21"/>
      <c r="D87" s="36"/>
      <c r="F87" s="13"/>
    </row>
    <row r="88" spans="1:6" x14ac:dyDescent="0.25">
      <c r="A88" s="21"/>
      <c r="B88" s="21"/>
      <c r="D88" s="36"/>
      <c r="F88" s="13"/>
    </row>
    <row r="89" spans="1:6" x14ac:dyDescent="0.25">
      <c r="F89" s="13"/>
    </row>
    <row r="90" spans="1:6" x14ac:dyDescent="0.25">
      <c r="F90" s="13"/>
    </row>
    <row r="91" spans="1:6" x14ac:dyDescent="0.25">
      <c r="F91" s="13"/>
    </row>
    <row r="92" spans="1:6" x14ac:dyDescent="0.25">
      <c r="A92"/>
      <c r="B92"/>
      <c r="C92"/>
      <c r="D92" s="13"/>
      <c r="E92" s="13"/>
      <c r="F92"/>
    </row>
    <row r="93" spans="1:6" x14ac:dyDescent="0.25">
      <c r="A93"/>
      <c r="B93"/>
      <c r="C93"/>
      <c r="D93"/>
      <c r="E93"/>
      <c r="F93"/>
    </row>
    <row r="94" spans="1:6" x14ac:dyDescent="0.25">
      <c r="A94"/>
      <c r="B94"/>
      <c r="C94"/>
    </row>
    <row r="95" spans="1:6" x14ac:dyDescent="0.25">
      <c r="A95"/>
      <c r="B95"/>
      <c r="C95"/>
    </row>
    <row r="96" spans="1:6" x14ac:dyDescent="0.25">
      <c r="A96"/>
      <c r="B96"/>
      <c r="C96"/>
    </row>
  </sheetData>
  <mergeCells count="7">
    <mergeCell ref="A60:I60"/>
    <mergeCell ref="A1:I1"/>
    <mergeCell ref="A5:I5"/>
    <mergeCell ref="A21:I21"/>
    <mergeCell ref="A36:I36"/>
    <mergeCell ref="A51:I51"/>
    <mergeCell ref="A55:I55"/>
  </mergeCells>
  <hyperlinks>
    <hyperlink ref="F58" r:id="rId1" display="https://www.nasdaq.com/european-market-activity/commodities/syberafutblmdec-25?id=TX6367398" xr:uid="{E9343A8B-4492-4D40-B51B-BDEBF5CD5276}"/>
  </hyperlinks>
  <pageMargins left="0.75" right="0.75" top="1" bottom="1" header="0.5" footer="0.5"/>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670d86-fc33-4f61-bf51-96e019343c8b" xsi:nil="true"/>
    <lcf76f155ced4ddcb4097134ff3c332f xmlns="caf9241f-7654-46e4-b38c-0683f7584438">
      <Terms xmlns="http://schemas.microsoft.com/office/infopath/2007/PartnerControls"/>
    </lcf76f155ced4ddcb4097134ff3c332f>
    <Prosess xmlns="caf9241f-7654-46e4-b38c-0683f7584438" xsi:nil="true"/>
    <Vedtattdato xmlns="caf9241f-7654-46e4-b38c-0683f7584438">2021-03-02T00:00:00+00:00</Vedtattdato>
    <SharedWithUsers xmlns="286bd567-8383-458b-8b10-610e1dbf4dce">
      <UserInfo>
        <DisplayName>Roar Amundsveen</DisplayName>
        <AccountId>15</AccountId>
        <AccountType/>
      </UserInfo>
      <UserInfo>
        <DisplayName>Sigrid Hendriks Moe</DisplayName>
        <AccountId>42</AccountId>
        <AccountType/>
      </UserInfo>
    </SharedWithUsers>
    <g98ade60b1a5493f9b7127fdb0eec544 xmlns="08670d86-fc33-4f61-bf51-96e019343c8b">
      <Terms xmlns="http://schemas.microsoft.com/office/infopath/2007/PartnerControls"/>
    </g98ade60b1a5493f9b7127fdb0eec544>
    <n3e020d9d98c48dbb65f924b9bc22a2a xmlns="08670d86-fc33-4f61-bf51-96e019343c8b">
      <Terms xmlns="http://schemas.microsoft.com/office/infopath/2007/PartnerControls"/>
    </n3e020d9d98c48dbb65f924b9bc22a2a>
    <TaxCatchAllLabel xmlns="08670d86-fc33-4f61-bf51-96e019343c8b" xsi:nil="true"/>
    <fb87f3f3a1014cb4ad0ec65499e03bb4 xmlns="caf9241f-7654-46e4-b38c-0683f7584438">
      <Terms xmlns="http://schemas.microsoft.com/office/infopath/2007/PartnerControls"/>
    </fb87f3f3a1014cb4ad0ec65499e03bb4>
    <Slette_x003f_ xmlns="caf9241f-7654-46e4-b38c-0683f7584438" xsi:nil="true"/>
    <h5401ff79c16481cab8da1bb26f238ab xmlns="caf9241f-7654-46e4-b38c-0683f7584438">
      <Terms xmlns="http://schemas.microsoft.com/office/infopath/2007/PartnerControls"/>
    </h5401ff79c16481cab8da1bb26f238ab>
  </documentManagement>
</p:properties>
</file>

<file path=customXml/item2.xml><?xml version="1.0" encoding="utf-8"?>
<?mso-contentType ?>
<SharedContentType xmlns="Microsoft.SharePoint.Taxonomy.ContentTypeSync" SourceId="64152832-9f03-4628-8f8a-984f7e09cd82"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Word-dokument" ma:contentTypeID="0x010100098B676CC530A34A9FB1F4ACAD0C0A17" ma:contentTypeVersion="35" ma:contentTypeDescription="Opprett et nytt dokument." ma:contentTypeScope="" ma:versionID="32bac50741fd7a29ba3d71556f388968">
  <xsd:schema xmlns:xsd="http://www.w3.org/2001/XMLSchema" xmlns:xs="http://www.w3.org/2001/XMLSchema" xmlns:p="http://schemas.microsoft.com/office/2006/metadata/properties" xmlns:ns2="caf9241f-7654-46e4-b38c-0683f7584438" xmlns:ns3="08670d86-fc33-4f61-bf51-96e019343c8b" xmlns:ns4="286bd567-8383-458b-8b10-610e1dbf4dce" targetNamespace="http://schemas.microsoft.com/office/2006/metadata/properties" ma:root="true" ma:fieldsID="e3bdb6b18078f058c2f3788d7e990f1a" ns2:_="" ns3:_="" ns4:_="">
    <xsd:import namespace="caf9241f-7654-46e4-b38c-0683f7584438"/>
    <xsd:import namespace="08670d86-fc33-4f61-bf51-96e019343c8b"/>
    <xsd:import namespace="286bd567-8383-458b-8b10-610e1dbf4dce"/>
    <xsd:element name="properties">
      <xsd:complexType>
        <xsd:sequence>
          <xsd:element name="documentManagement">
            <xsd:complexType>
              <xsd:all>
                <xsd:element ref="ns2:Prosess" minOccurs="0"/>
                <xsd:element ref="ns2:Vedtattdato" minOccurs="0"/>
                <xsd:element ref="ns2:Slette_x003f_" minOccurs="0"/>
                <xsd:element ref="ns3:TaxCatchAllLabel" minOccurs="0"/>
                <xsd:element ref="ns3:n3e020d9d98c48dbb65f924b9bc22a2a" minOccurs="0"/>
                <xsd:element ref="ns3:g98ade60b1a5493f9b7127fdb0eec544" minOccurs="0"/>
                <xsd:element ref="ns3:TaxCatchAll" minOccurs="0"/>
                <xsd:element ref="ns2:MediaServiceGenerationTime" minOccurs="0"/>
                <xsd:element ref="ns2:MediaServiceEventHashCode" minOccurs="0"/>
                <xsd:element ref="ns2:MediaServiceDateTaken" minOccurs="0"/>
                <xsd:element ref="ns4:SharedWithUsers" minOccurs="0"/>
                <xsd:element ref="ns4:SharedWithDetails" minOccurs="0"/>
                <xsd:element ref="ns2:MediaLengthInSeconds" minOccurs="0"/>
                <xsd:element ref="ns2:lcf76f155ced4ddcb4097134ff3c332f" minOccurs="0"/>
                <xsd:element ref="ns2:MediaServiceMetadata" minOccurs="0"/>
                <xsd:element ref="ns2:MediaServiceLocation"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ObjectDetectorVersions" minOccurs="0"/>
                <xsd:element ref="ns2:fb87f3f3a1014cb4ad0ec65499e03bb4" minOccurs="0"/>
                <xsd:element ref="ns2:MediaServiceSearchProperties" minOccurs="0"/>
                <xsd:element ref="ns2:h5401ff79c16481cab8da1bb26f238a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f9241f-7654-46e4-b38c-0683f7584438" elementFormDefault="qualified">
    <xsd:import namespace="http://schemas.microsoft.com/office/2006/documentManagement/types"/>
    <xsd:import namespace="http://schemas.microsoft.com/office/infopath/2007/PartnerControls"/>
    <xsd:element name="Prosess" ma:index="3" nillable="true" ma:displayName="Prosess" ma:format="Dropdown" ma:indexed="true" ma:internalName="Prosess" ma:readOnly="false">
      <xsd:simpleType>
        <xsd:restriction base="dms:Choice">
          <xsd:enumeration value="Tidligere relevante arbeider"/>
        </xsd:restriction>
      </xsd:simpleType>
    </xsd:element>
    <xsd:element name="Vedtattdato" ma:index="4" nillable="true" ma:displayName="Vedtatt dato" ma:default="2021-03-02T00:00:00Z" ma:description="Dato for KT-møte dokumentet ble besluttet ferdig." ma:format="DateOnly" ma:internalName="Vedtattdato" ma:readOnly="false">
      <xsd:simpleType>
        <xsd:restriction base="dms:DateTime"/>
      </xsd:simpleType>
    </xsd:element>
    <xsd:element name="Slette_x003f_" ma:index="5" nillable="true" ma:displayName="Slette?" ma:format="Dropdown" ma:internalName="Slette_x003f_" ma:readOnly="false">
      <xsd:complexType>
        <xsd:complexContent>
          <xsd:extension base="dms:MultiChoice">
            <xsd:sequence>
              <xsd:element name="Value" maxOccurs="unbounded" minOccurs="0" nillable="true">
                <xsd:simpleType>
                  <xsd:restriction base="dms:Choice">
                    <xsd:enumeration value="Ja"/>
                    <xsd:enumeration value="Nei"/>
                    <xsd:enumeration value="Usikker"/>
                  </xsd:restriction>
                </xsd:simpleType>
              </xsd:element>
            </xsd:sequence>
          </xsd:extension>
        </xsd:complexContent>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emerkelapper" ma:readOnly="false" ma:fieldId="{5cf76f15-5ced-4ddc-b409-7134ff3c332f}" ma:taxonomyMulti="true" ma:sspId="64152832-9f03-4628-8f8a-984f7e09cd82" ma:termSetId="09814cd3-568e-fe90-9814-8d621ff8fb84" ma:anchorId="fba54fb3-c3e1-fe81-a776-ca4b69148c4d" ma:open="true" ma:isKeyword="false">
      <xsd:complexType>
        <xsd:sequence>
          <xsd:element ref="pc:Terms" minOccurs="0" maxOccurs="1"/>
        </xsd:sequence>
      </xsd:complexType>
    </xsd:element>
    <xsd:element name="MediaServiceMetadata" ma:index="24" nillable="true" ma:displayName="MediaServiceMetadata" ma:hidden="true" ma:internalName="MediaServiceMetadata" ma:readOnly="true">
      <xsd:simpleType>
        <xsd:restriction base="dms:Note"/>
      </xsd:simpleType>
    </xsd:element>
    <xsd:element name="MediaServiceLocation" ma:index="25" nillable="true" ma:displayName="Location" ma:description="" ma:hidden="true" ma:indexed="true" ma:internalName="MediaServiceLocation" ma:readOnly="true">
      <xsd:simpleType>
        <xsd:restriction base="dms:Text"/>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hidden="true" ma:internalName="MediaServiceKeyPoints" ma:readOnly="true">
      <xsd:simpleType>
        <xsd:restriction base="dms:Note"/>
      </xsd:simpleType>
    </xsd:element>
    <xsd:element name="MediaServiceAutoTags" ma:index="29" nillable="true" ma:displayName="Tags" ma:hidden="true" ma:internalName="MediaServiceAutoTags" ma:readOnly="true">
      <xsd:simpleType>
        <xsd:restriction base="dms:Text"/>
      </xsd:simpleType>
    </xsd:element>
    <xsd:element name="MediaServiceOCR" ma:index="30" nillable="true" ma:displayName="Extracted Text" ma:hidden="true" ma:internalName="MediaServiceOCR"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fb87f3f3a1014cb4ad0ec65499e03bb4" ma:index="34" nillable="true" ma:taxonomy="true" ma:internalName="fb87f3f3a1014cb4ad0ec65499e03bb4" ma:taxonomyFieldName="Fagtema0" ma:displayName="Fagtema" ma:readOnly="false" ma:default="" ma:fieldId="{fb87f3f3-a101-4cb4-ad0e-c65499e03bb4}" ma:taxonomyMulti="true" ma:sspId="64152832-9f03-4628-8f8a-984f7e09cd82" ma:termSetId="eaf1a95a-330f-4713-ba0b-64ad2524e953" ma:anchorId="00000000-0000-0000-0000-000000000000" ma:open="false" ma:isKeyword="false">
      <xsd:complexType>
        <xsd:sequence>
          <xsd:element ref="pc:Terms" minOccurs="0" maxOccurs="1"/>
        </xsd:sequence>
      </xsd:complexType>
    </xsd:element>
    <xsd:element name="MediaServiceSearchProperties" ma:index="35" nillable="true" ma:displayName="MediaServiceSearchProperties" ma:hidden="true" ma:internalName="MediaServiceSearchProperties" ma:readOnly="true">
      <xsd:simpleType>
        <xsd:restriction base="dms:Note"/>
      </xsd:simpleType>
    </xsd:element>
    <xsd:element name="h5401ff79c16481cab8da1bb26f238ab" ma:index="37" nillable="true" ma:taxonomy="true" ma:internalName="h5401ff79c16481cab8da1bb26f238ab" ma:taxonomyFieldName="Dokumenttype_termsett" ma:displayName="Dokumenttype Termsett" ma:readOnly="false" ma:default="" ma:fieldId="{15401ff7-9c16-481c-ab8d-a1bb26f238ab}" ma:taxonomyMulti="true" ma:sspId="64152832-9f03-4628-8f8a-984f7e09cd82" ma:termSetId="65749bcf-2538-4e87-b139-ae273a75523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8670d86-fc33-4f61-bf51-96e019343c8b" elementFormDefault="qualified">
    <xsd:import namespace="http://schemas.microsoft.com/office/2006/documentManagement/types"/>
    <xsd:import namespace="http://schemas.microsoft.com/office/infopath/2007/PartnerControls"/>
    <xsd:element name="TaxCatchAllLabel" ma:index="9" nillable="true" ma:displayName="Taxonomy Catch All Column1" ma:hidden="true" ma:list="{9a588cb2-5654-4e11-92e8-3f1cc2e35934}" ma:internalName="TaxCatchAllLabel" ma:readOnly="false" ma:showField="CatchAllDataLabel" ma:web="286bd567-8383-458b-8b10-610e1dbf4dce">
      <xsd:complexType>
        <xsd:complexContent>
          <xsd:extension base="dms:MultiChoiceLookup">
            <xsd:sequence>
              <xsd:element name="Value" type="dms:Lookup" maxOccurs="unbounded" minOccurs="0" nillable="true"/>
            </xsd:sequence>
          </xsd:extension>
        </xsd:complexContent>
      </xsd:complexType>
    </xsd:element>
    <xsd:element name="n3e020d9d98c48dbb65f924b9bc22a2a" ma:index="10" nillable="true" ma:taxonomy="true" ma:internalName="n3e020d9d98c48dbb65f924b9bc22a2a" ma:taxonomyFieldName="NVE_Tema" ma:displayName="NVE tema" ma:readOnly="false" ma:default="" ma:fieldId="{73e020d9-d98c-48db-b65f-924b9bc22a2a}" ma:taxonomyMulti="true" ma:sspId="64152832-9f03-4628-8f8a-984f7e09cd82" ma:termSetId="8e6ad744-58b5-4dbb-88a2-80de7c4ff1df" ma:anchorId="00000000-0000-0000-0000-000000000000" ma:open="false" ma:isKeyword="false">
      <xsd:complexType>
        <xsd:sequence>
          <xsd:element ref="pc:Terms" minOccurs="0" maxOccurs="1"/>
        </xsd:sequence>
      </xsd:complexType>
    </xsd:element>
    <xsd:element name="g98ade60b1a5493f9b7127fdb0eec544" ma:index="12" nillable="true" ma:taxonomy="true" ma:internalName="g98ade60b1a5493f9b7127fdb0eec544" ma:taxonomyFieldName="NVE_Dokumenttype" ma:displayName="Dokumenttype NVE" ma:readOnly="false" ma:default="" ma:fieldId="{098ade60-b1a5-493f-9b71-27fdb0eec544}" ma:sspId="64152832-9f03-4628-8f8a-984f7e09cd82" ma:termSetId="7a928a34-8131-48a8-82d2-76c63c72cab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9a588cb2-5654-4e11-92e8-3f1cc2e35934}" ma:internalName="TaxCatchAll" ma:readOnly="false" ma:showField="CatchAllData" ma:web="286bd567-8383-458b-8b10-610e1dbf4dc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86bd567-8383-458b-8b10-610e1dbf4dce" elementFormDefault="qualified">
    <xsd:import namespace="http://schemas.microsoft.com/office/2006/documentManagement/types"/>
    <xsd:import namespace="http://schemas.microsoft.com/office/infopath/2007/PartnerControls"/>
    <xsd:element name="SharedWithUsers" ma:index="17" nillable="true" ma:displayName="Delt med"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nholdstype"/>
        <xsd:element ref="dc:title" minOccurs="0" maxOccurs="1"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89B792-5848-4A9F-9B13-FE532F8A1BFD}">
  <ds:schemaRefs>
    <ds:schemaRef ds:uri="http://schemas.microsoft.com/office/2006/metadata/properties"/>
    <ds:schemaRef ds:uri="http://schemas.microsoft.com/office/infopath/2007/PartnerControls"/>
    <ds:schemaRef ds:uri="08670d86-fc33-4f61-bf51-96e019343c8b"/>
    <ds:schemaRef ds:uri="caf9241f-7654-46e4-b38c-0683f7584438"/>
    <ds:schemaRef ds:uri="286bd567-8383-458b-8b10-610e1dbf4dce"/>
  </ds:schemaRefs>
</ds:datastoreItem>
</file>

<file path=customXml/itemProps2.xml><?xml version="1.0" encoding="utf-8"?>
<ds:datastoreItem xmlns:ds="http://schemas.openxmlformats.org/officeDocument/2006/customXml" ds:itemID="{4387BC95-D5F6-4D36-9CC0-8770B85552E2}">
  <ds:schemaRefs>
    <ds:schemaRef ds:uri="Microsoft.SharePoint.Taxonomy.ContentTypeSync"/>
  </ds:schemaRefs>
</ds:datastoreItem>
</file>

<file path=customXml/itemProps3.xml><?xml version="1.0" encoding="utf-8"?>
<ds:datastoreItem xmlns:ds="http://schemas.openxmlformats.org/officeDocument/2006/customXml" ds:itemID="{5C080EBA-5DC7-442B-804D-420F4E0BF209}">
  <ds:schemaRefs>
    <ds:schemaRef ds:uri="http://schemas.microsoft.com/sharepoint/v3/contenttype/forms"/>
  </ds:schemaRefs>
</ds:datastoreItem>
</file>

<file path=customXml/itemProps4.xml><?xml version="1.0" encoding="utf-8"?>
<ds:datastoreItem xmlns:ds="http://schemas.openxmlformats.org/officeDocument/2006/customXml" ds:itemID="{DD4BB794-0A1E-4C9B-BED3-E23E8A17A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f9241f-7654-46e4-b38c-0683f7584438"/>
    <ds:schemaRef ds:uri="08670d86-fc33-4f61-bf51-96e019343c8b"/>
    <ds:schemaRef ds:uri="286bd567-8383-458b-8b10-610e1dbf4d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c8d840d-60c9-410b-b4fb-11b86806780c}" enabled="0" method="" siteId="{bc8d840d-60c9-410b-b4fb-11b86806780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beløp til fakturering</vt:lpstr>
      <vt:lpstr>Beregning beløp per selskap</vt:lpstr>
      <vt:lpstr>pris per selskap</vt:lpstr>
      <vt:lpstr>Forutsetninger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Hilde Marit Elverum Kvile</dc:creator>
  <cp:keywords/>
  <dc:description/>
  <cp:lastModifiedBy>Brita Engen Finne</cp:lastModifiedBy>
  <cp:revision/>
  <dcterms:created xsi:type="dcterms:W3CDTF">2022-12-16T09:33:30Z</dcterms:created>
  <dcterms:modified xsi:type="dcterms:W3CDTF">2025-11-28T14:52:19Z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0x010100098B676CC530A34A9FB1F4ACAD0C0A17</vt:lpwstr>
  </property>
  <property fmtid="{D5CDD505-2E9C-101B-9397-08002B2CF9AE}" pid="3" name="MediaServiceImageTags">
    <vt:lpwstr/>
  </property>
  <property fmtid="{D5CDD505-2E9C-101B-9397-08002B2CF9AE}" pid="4" name="NVE_Tema">
    <vt:lpwstr/>
  </property>
  <property fmtid="{D5CDD505-2E9C-101B-9397-08002B2CF9AE}" pid="5" name="Dokumenttype_termsett">
    <vt:lpwstr/>
  </property>
  <property fmtid="{D5CDD505-2E9C-101B-9397-08002B2CF9AE}" pid="6" name="Fagtema0">
    <vt:lpwstr/>
  </property>
  <property fmtid="{D5CDD505-2E9C-101B-9397-08002B2CF9AE}" pid="7" name="NVE_Dokumenttype">
    <vt:lpwstr/>
  </property>
</Properties>
</file>